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0640" yWindow="4260" windowWidth="20480" windowHeight="14900" tabRatio="500" firstSheet="1" activeTab="2"/>
  </bookViews>
  <sheets>
    <sheet name="Welcome" sheetId="2" r:id="rId1"/>
    <sheet name="Hello" sheetId="3" r:id="rId2"/>
    <sheet name="Main" sheetId="1" r:id="rId3"/>
  </sheets>
  <externalReferences>
    <externalReference r:id="rId4"/>
  </externalReferences>
  <definedNames>
    <definedName name="jump">Main!$A$10</definedName>
    <definedName name="lambda_c1">Main!$B$4</definedName>
    <definedName name="lambda_c2">Main!$B$5</definedName>
    <definedName name="lambda_c3">Main!$B$6</definedName>
    <definedName name="m_c1">Main!$D$4</definedName>
    <definedName name="m_c2">Main!$D$5</definedName>
    <definedName name="m_c3">Main!$D$6</definedName>
    <definedName name="st_c1">Main!$C$4</definedName>
    <definedName name="st_c2">Main!$C$5</definedName>
    <definedName name="st_c3">Main!$C$6</definedName>
    <definedName name="tot_st">'[1]Ora RT'!$F$4</definedName>
    <definedName name="type_c1">Main!$E$4</definedName>
    <definedName name="type_c2">Main!$E$5</definedName>
    <definedName name="type_c3">Main!$E$6</definedName>
    <definedName name="wl_lio">Main!$B$5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O5" i="1"/>
  <c r="C6" i="1"/>
  <c r="H6" i="1"/>
  <c r="F6" i="1"/>
  <c r="H4" i="1"/>
  <c r="F4" i="1"/>
  <c r="J6" i="1"/>
  <c r="H5" i="1"/>
  <c r="F5" i="1"/>
  <c r="J5" i="1"/>
  <c r="A10" i="1"/>
  <c r="M11" i="1"/>
  <c r="B11" i="1"/>
  <c r="N11" i="1"/>
  <c r="O11" i="1"/>
  <c r="E5" i="1"/>
  <c r="E6" i="1"/>
  <c r="P11" i="1"/>
  <c r="M12" i="1"/>
  <c r="B12" i="1"/>
  <c r="N12" i="1"/>
  <c r="O12" i="1"/>
  <c r="P12" i="1"/>
  <c r="M13" i="1"/>
  <c r="B13" i="1"/>
  <c r="N13" i="1"/>
  <c r="O13" i="1"/>
  <c r="P13" i="1"/>
  <c r="M14" i="1"/>
  <c r="B14" i="1"/>
  <c r="N14" i="1"/>
  <c r="O14" i="1"/>
  <c r="P14" i="1"/>
  <c r="M15" i="1"/>
  <c r="B15" i="1"/>
  <c r="N15" i="1"/>
  <c r="O15" i="1"/>
  <c r="P15" i="1"/>
  <c r="M16" i="1"/>
  <c r="B16" i="1"/>
  <c r="N16" i="1"/>
  <c r="O16" i="1"/>
  <c r="P16" i="1"/>
  <c r="M17" i="1"/>
  <c r="B17" i="1"/>
  <c r="N17" i="1"/>
  <c r="O17" i="1"/>
  <c r="P17" i="1"/>
  <c r="M18" i="1"/>
  <c r="B18" i="1"/>
  <c r="N18" i="1"/>
  <c r="O18" i="1"/>
  <c r="P18" i="1"/>
  <c r="M19" i="1"/>
  <c r="B19" i="1"/>
  <c r="N19" i="1"/>
  <c r="O19" i="1"/>
  <c r="P19" i="1"/>
  <c r="M20" i="1"/>
  <c r="B20" i="1"/>
  <c r="N20" i="1"/>
  <c r="O20" i="1"/>
  <c r="P20" i="1"/>
  <c r="M21" i="1"/>
  <c r="B21" i="1"/>
  <c r="N21" i="1"/>
  <c r="O21" i="1"/>
  <c r="P21" i="1"/>
  <c r="M22" i="1"/>
  <c r="B22" i="1"/>
  <c r="N22" i="1"/>
  <c r="O22" i="1"/>
  <c r="P22" i="1"/>
  <c r="M23" i="1"/>
  <c r="B23" i="1"/>
  <c r="N23" i="1"/>
  <c r="O23" i="1"/>
  <c r="P23" i="1"/>
  <c r="M24" i="1"/>
  <c r="B24" i="1"/>
  <c r="N24" i="1"/>
  <c r="O24" i="1"/>
  <c r="P24" i="1"/>
  <c r="M25" i="1"/>
  <c r="B25" i="1"/>
  <c r="N25" i="1"/>
  <c r="O25" i="1"/>
  <c r="P25" i="1"/>
  <c r="M26" i="1"/>
  <c r="B26" i="1"/>
  <c r="N26" i="1"/>
  <c r="O26" i="1"/>
  <c r="P26" i="1"/>
  <c r="M27" i="1"/>
  <c r="B27" i="1"/>
  <c r="N27" i="1"/>
  <c r="O27" i="1"/>
  <c r="P27" i="1"/>
  <c r="M28" i="1"/>
  <c r="B28" i="1"/>
  <c r="N28" i="1"/>
  <c r="O28" i="1"/>
  <c r="P28" i="1"/>
  <c r="M29" i="1"/>
  <c r="B29" i="1"/>
  <c r="N29" i="1"/>
  <c r="O29" i="1"/>
  <c r="P29" i="1"/>
  <c r="M30" i="1"/>
  <c r="B30" i="1"/>
  <c r="N30" i="1"/>
  <c r="O30" i="1"/>
  <c r="P30" i="1"/>
  <c r="M31" i="1"/>
  <c r="B31" i="1"/>
  <c r="N31" i="1"/>
  <c r="O31" i="1"/>
  <c r="P31" i="1"/>
  <c r="M32" i="1"/>
  <c r="B32" i="1"/>
  <c r="N32" i="1"/>
  <c r="O32" i="1"/>
  <c r="P32" i="1"/>
  <c r="M33" i="1"/>
  <c r="B33" i="1"/>
  <c r="N33" i="1"/>
  <c r="O33" i="1"/>
  <c r="P33" i="1"/>
  <c r="M34" i="1"/>
  <c r="B34" i="1"/>
  <c r="N34" i="1"/>
  <c r="O34" i="1"/>
  <c r="P34" i="1"/>
  <c r="M35" i="1"/>
  <c r="B35" i="1"/>
  <c r="N35" i="1"/>
  <c r="O35" i="1"/>
  <c r="P35" i="1"/>
  <c r="M36" i="1"/>
  <c r="B36" i="1"/>
  <c r="N36" i="1"/>
  <c r="O36" i="1"/>
  <c r="P36" i="1"/>
  <c r="M37" i="1"/>
  <c r="B37" i="1"/>
  <c r="N37" i="1"/>
  <c r="O37" i="1"/>
  <c r="P37" i="1"/>
  <c r="M38" i="1"/>
  <c r="B38" i="1"/>
  <c r="N38" i="1"/>
  <c r="O38" i="1"/>
  <c r="P38" i="1"/>
  <c r="M39" i="1"/>
  <c r="B39" i="1"/>
  <c r="N39" i="1"/>
  <c r="O39" i="1"/>
  <c r="P39" i="1"/>
  <c r="M40" i="1"/>
  <c r="B40" i="1"/>
  <c r="N40" i="1"/>
  <c r="O40" i="1"/>
  <c r="P40" i="1"/>
  <c r="M41" i="1"/>
  <c r="B41" i="1"/>
  <c r="N41" i="1"/>
  <c r="O41" i="1"/>
  <c r="P41" i="1"/>
  <c r="M42" i="1"/>
  <c r="B42" i="1"/>
  <c r="N42" i="1"/>
  <c r="O42" i="1"/>
  <c r="P42" i="1"/>
  <c r="M43" i="1"/>
  <c r="B43" i="1"/>
  <c r="N43" i="1"/>
  <c r="O43" i="1"/>
  <c r="P43" i="1"/>
  <c r="M44" i="1"/>
  <c r="B44" i="1"/>
  <c r="N44" i="1"/>
  <c r="O44" i="1"/>
  <c r="P44" i="1"/>
  <c r="M45" i="1"/>
  <c r="B45" i="1"/>
  <c r="N45" i="1"/>
  <c r="O45" i="1"/>
  <c r="P45" i="1"/>
  <c r="M46" i="1"/>
  <c r="B46" i="1"/>
  <c r="N46" i="1"/>
  <c r="O46" i="1"/>
  <c r="P46" i="1"/>
  <c r="M47" i="1"/>
  <c r="B47" i="1"/>
  <c r="N47" i="1"/>
  <c r="O47" i="1"/>
  <c r="P47" i="1"/>
  <c r="M48" i="1"/>
  <c r="B48" i="1"/>
  <c r="N48" i="1"/>
  <c r="O48" i="1"/>
  <c r="P48" i="1"/>
  <c r="M49" i="1"/>
  <c r="B49" i="1"/>
  <c r="N49" i="1"/>
  <c r="O49" i="1"/>
  <c r="P49" i="1"/>
  <c r="M50" i="1"/>
  <c r="B50" i="1"/>
  <c r="N50" i="1"/>
  <c r="O50" i="1"/>
  <c r="P50" i="1"/>
  <c r="M51" i="1"/>
  <c r="B51" i="1"/>
  <c r="N51" i="1"/>
  <c r="O51" i="1"/>
  <c r="P51" i="1"/>
  <c r="M52" i="1"/>
  <c r="B52" i="1"/>
  <c r="N52" i="1"/>
  <c r="O52" i="1"/>
  <c r="P52" i="1"/>
  <c r="M53" i="1"/>
  <c r="B53" i="1"/>
  <c r="N53" i="1"/>
  <c r="O53" i="1"/>
  <c r="P53" i="1"/>
  <c r="M54" i="1"/>
  <c r="B54" i="1"/>
  <c r="N54" i="1"/>
  <c r="O54" i="1"/>
  <c r="P54" i="1"/>
  <c r="M55" i="1"/>
  <c r="B55" i="1"/>
  <c r="N55" i="1"/>
  <c r="O55" i="1"/>
  <c r="P55" i="1"/>
  <c r="M56" i="1"/>
  <c r="B56" i="1"/>
  <c r="N56" i="1"/>
  <c r="O56" i="1"/>
  <c r="P56" i="1"/>
  <c r="M57" i="1"/>
  <c r="B57" i="1"/>
  <c r="N57" i="1"/>
  <c r="O57" i="1"/>
  <c r="P57" i="1"/>
  <c r="M58" i="1"/>
  <c r="B58" i="1"/>
  <c r="N58" i="1"/>
  <c r="O58" i="1"/>
  <c r="P58" i="1"/>
  <c r="M59" i="1"/>
  <c r="B59" i="1"/>
  <c r="N59" i="1"/>
  <c r="O59" i="1"/>
  <c r="P59" i="1"/>
  <c r="M10" i="1"/>
  <c r="N10" i="1"/>
  <c r="O10" i="1"/>
  <c r="P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H10" i="1"/>
  <c r="H11" i="1"/>
  <c r="J11" i="1"/>
  <c r="K11" i="1"/>
  <c r="H12" i="1"/>
  <c r="J12" i="1"/>
  <c r="K12" i="1"/>
  <c r="H13" i="1"/>
  <c r="J13" i="1"/>
  <c r="K13" i="1"/>
  <c r="H14" i="1"/>
  <c r="J14" i="1"/>
  <c r="K14" i="1"/>
  <c r="H15" i="1"/>
  <c r="J15" i="1"/>
  <c r="K15" i="1"/>
  <c r="H16" i="1"/>
  <c r="J16" i="1"/>
  <c r="K16" i="1"/>
  <c r="H17" i="1"/>
  <c r="J17" i="1"/>
  <c r="K17" i="1"/>
  <c r="H18" i="1"/>
  <c r="J18" i="1"/>
  <c r="K18" i="1"/>
  <c r="H19" i="1"/>
  <c r="J19" i="1"/>
  <c r="K19" i="1"/>
  <c r="H20" i="1"/>
  <c r="J20" i="1"/>
  <c r="K20" i="1"/>
  <c r="H21" i="1"/>
  <c r="J21" i="1"/>
  <c r="K21" i="1"/>
  <c r="H22" i="1"/>
  <c r="J22" i="1"/>
  <c r="K22" i="1"/>
  <c r="H23" i="1"/>
  <c r="J23" i="1"/>
  <c r="K23" i="1"/>
  <c r="H24" i="1"/>
  <c r="J24" i="1"/>
  <c r="K24" i="1"/>
  <c r="H25" i="1"/>
  <c r="J25" i="1"/>
  <c r="K25" i="1"/>
  <c r="H26" i="1"/>
  <c r="J26" i="1"/>
  <c r="K26" i="1"/>
  <c r="H27" i="1"/>
  <c r="J27" i="1"/>
  <c r="K27" i="1"/>
  <c r="H28" i="1"/>
  <c r="J28" i="1"/>
  <c r="K28" i="1"/>
  <c r="H29" i="1"/>
  <c r="J29" i="1"/>
  <c r="K29" i="1"/>
  <c r="H30" i="1"/>
  <c r="J30" i="1"/>
  <c r="K30" i="1"/>
  <c r="H31" i="1"/>
  <c r="J31" i="1"/>
  <c r="K31" i="1"/>
  <c r="H32" i="1"/>
  <c r="J32" i="1"/>
  <c r="K32" i="1"/>
  <c r="H33" i="1"/>
  <c r="J33" i="1"/>
  <c r="K33" i="1"/>
  <c r="H34" i="1"/>
  <c r="J34" i="1"/>
  <c r="K34" i="1"/>
  <c r="H35" i="1"/>
  <c r="J35" i="1"/>
  <c r="K35" i="1"/>
  <c r="H36" i="1"/>
  <c r="J36" i="1"/>
  <c r="K36" i="1"/>
  <c r="H37" i="1"/>
  <c r="J37" i="1"/>
  <c r="K37" i="1"/>
  <c r="H38" i="1"/>
  <c r="J38" i="1"/>
  <c r="K38" i="1"/>
  <c r="H39" i="1"/>
  <c r="J39" i="1"/>
  <c r="K39" i="1"/>
  <c r="H40" i="1"/>
  <c r="J40" i="1"/>
  <c r="K40" i="1"/>
  <c r="H41" i="1"/>
  <c r="J41" i="1"/>
  <c r="K41" i="1"/>
  <c r="H42" i="1"/>
  <c r="J42" i="1"/>
  <c r="K42" i="1"/>
  <c r="H43" i="1"/>
  <c r="J43" i="1"/>
  <c r="K43" i="1"/>
  <c r="H44" i="1"/>
  <c r="J44" i="1"/>
  <c r="K44" i="1"/>
  <c r="H45" i="1"/>
  <c r="J45" i="1"/>
  <c r="K45" i="1"/>
  <c r="H46" i="1"/>
  <c r="J46" i="1"/>
  <c r="K46" i="1"/>
  <c r="H47" i="1"/>
  <c r="J47" i="1"/>
  <c r="K47" i="1"/>
  <c r="H48" i="1"/>
  <c r="J48" i="1"/>
  <c r="K48" i="1"/>
  <c r="H49" i="1"/>
  <c r="J49" i="1"/>
  <c r="K49" i="1"/>
  <c r="H50" i="1"/>
  <c r="J50" i="1"/>
  <c r="K50" i="1"/>
  <c r="H51" i="1"/>
  <c r="J51" i="1"/>
  <c r="K51" i="1"/>
  <c r="H52" i="1"/>
  <c r="J52" i="1"/>
  <c r="K52" i="1"/>
  <c r="H53" i="1"/>
  <c r="J53" i="1"/>
  <c r="K53" i="1"/>
  <c r="H54" i="1"/>
  <c r="J54" i="1"/>
  <c r="K54" i="1"/>
  <c r="H55" i="1"/>
  <c r="J55" i="1"/>
  <c r="K55" i="1"/>
  <c r="H56" i="1"/>
  <c r="J56" i="1"/>
  <c r="K56" i="1"/>
  <c r="H57" i="1"/>
  <c r="J57" i="1"/>
  <c r="K57" i="1"/>
  <c r="H58" i="1"/>
  <c r="J58" i="1"/>
  <c r="K58" i="1"/>
  <c r="H59" i="1"/>
  <c r="J59" i="1"/>
  <c r="K59" i="1"/>
  <c r="I10" i="1"/>
  <c r="J10" i="1"/>
  <c r="K10" i="1"/>
  <c r="C10" i="1"/>
  <c r="C11" i="1"/>
  <c r="E11" i="1"/>
  <c r="F11" i="1"/>
  <c r="C12" i="1"/>
  <c r="E12" i="1"/>
  <c r="F12" i="1"/>
  <c r="C13" i="1"/>
  <c r="E13" i="1"/>
  <c r="F13" i="1"/>
  <c r="C14" i="1"/>
  <c r="E14" i="1"/>
  <c r="F14" i="1"/>
  <c r="C15" i="1"/>
  <c r="E15" i="1"/>
  <c r="F15" i="1"/>
  <c r="C16" i="1"/>
  <c r="E16" i="1"/>
  <c r="F16" i="1"/>
  <c r="C17" i="1"/>
  <c r="E17" i="1"/>
  <c r="F17" i="1"/>
  <c r="C18" i="1"/>
  <c r="E18" i="1"/>
  <c r="F18" i="1"/>
  <c r="C19" i="1"/>
  <c r="E19" i="1"/>
  <c r="F19" i="1"/>
  <c r="C20" i="1"/>
  <c r="E20" i="1"/>
  <c r="F20" i="1"/>
  <c r="C21" i="1"/>
  <c r="E21" i="1"/>
  <c r="F21" i="1"/>
  <c r="C22" i="1"/>
  <c r="E22" i="1"/>
  <c r="F22" i="1"/>
  <c r="C23" i="1"/>
  <c r="E23" i="1"/>
  <c r="F23" i="1"/>
  <c r="C24" i="1"/>
  <c r="E24" i="1"/>
  <c r="F24" i="1"/>
  <c r="C25" i="1"/>
  <c r="E25" i="1"/>
  <c r="F25" i="1"/>
  <c r="C26" i="1"/>
  <c r="E26" i="1"/>
  <c r="F26" i="1"/>
  <c r="C27" i="1"/>
  <c r="E27" i="1"/>
  <c r="F27" i="1"/>
  <c r="C28" i="1"/>
  <c r="E28" i="1"/>
  <c r="F28" i="1"/>
  <c r="C29" i="1"/>
  <c r="E29" i="1"/>
  <c r="F29" i="1"/>
  <c r="C30" i="1"/>
  <c r="E30" i="1"/>
  <c r="F30" i="1"/>
  <c r="C31" i="1"/>
  <c r="E31" i="1"/>
  <c r="F31" i="1"/>
  <c r="C32" i="1"/>
  <c r="E32" i="1"/>
  <c r="F32" i="1"/>
  <c r="C33" i="1"/>
  <c r="E33" i="1"/>
  <c r="F33" i="1"/>
  <c r="C34" i="1"/>
  <c r="E34" i="1"/>
  <c r="F34" i="1"/>
  <c r="C35" i="1"/>
  <c r="E35" i="1"/>
  <c r="F35" i="1"/>
  <c r="C36" i="1"/>
  <c r="E36" i="1"/>
  <c r="F36" i="1"/>
  <c r="C37" i="1"/>
  <c r="E37" i="1"/>
  <c r="F37" i="1"/>
  <c r="C38" i="1"/>
  <c r="E38" i="1"/>
  <c r="F38" i="1"/>
  <c r="C39" i="1"/>
  <c r="E39" i="1"/>
  <c r="F39" i="1"/>
  <c r="C40" i="1"/>
  <c r="E40" i="1"/>
  <c r="F40" i="1"/>
  <c r="C41" i="1"/>
  <c r="E41" i="1"/>
  <c r="F41" i="1"/>
  <c r="C42" i="1"/>
  <c r="E42" i="1"/>
  <c r="F42" i="1"/>
  <c r="C43" i="1"/>
  <c r="E43" i="1"/>
  <c r="F43" i="1"/>
  <c r="C44" i="1"/>
  <c r="E44" i="1"/>
  <c r="F44" i="1"/>
  <c r="C45" i="1"/>
  <c r="E45" i="1"/>
  <c r="F45" i="1"/>
  <c r="C46" i="1"/>
  <c r="E46" i="1"/>
  <c r="F46" i="1"/>
  <c r="C47" i="1"/>
  <c r="E47" i="1"/>
  <c r="F47" i="1"/>
  <c r="C48" i="1"/>
  <c r="E48" i="1"/>
  <c r="F48" i="1"/>
  <c r="C49" i="1"/>
  <c r="E49" i="1"/>
  <c r="F49" i="1"/>
  <c r="C50" i="1"/>
  <c r="E50" i="1"/>
  <c r="F50" i="1"/>
  <c r="C51" i="1"/>
  <c r="E51" i="1"/>
  <c r="F51" i="1"/>
  <c r="C52" i="1"/>
  <c r="E52" i="1"/>
  <c r="F52" i="1"/>
  <c r="C53" i="1"/>
  <c r="E53" i="1"/>
  <c r="F53" i="1"/>
  <c r="C54" i="1"/>
  <c r="E54" i="1"/>
  <c r="F54" i="1"/>
  <c r="C55" i="1"/>
  <c r="E55" i="1"/>
  <c r="F55" i="1"/>
  <c r="C56" i="1"/>
  <c r="E56" i="1"/>
  <c r="F56" i="1"/>
  <c r="C57" i="1"/>
  <c r="E57" i="1"/>
  <c r="F57" i="1"/>
  <c r="C58" i="1"/>
  <c r="E58" i="1"/>
  <c r="F58" i="1"/>
  <c r="C59" i="1"/>
  <c r="E59" i="1"/>
  <c r="F59" i="1"/>
  <c r="D10" i="1"/>
  <c r="E10" i="1"/>
  <c r="F10" i="1"/>
  <c r="G4" i="1"/>
  <c r="I4" i="1"/>
  <c r="G5" i="1"/>
  <c r="I5" i="1"/>
  <c r="G6" i="1"/>
  <c r="I6" i="1"/>
</calcChain>
</file>

<file path=xl/comments1.xml><?xml version="1.0" encoding="utf-8"?>
<comments xmlns="http://schemas.openxmlformats.org/spreadsheetml/2006/main">
  <authors>
    <author>Craig Shallahamer</author>
  </authors>
  <commentList>
    <comment ref="D3" authorId="0">
      <text>
        <r>
          <rPr>
            <b/>
            <sz val="9"/>
            <color indexed="81"/>
            <rFont val="Verdana"/>
          </rPr>
          <t>Goal Seek:</t>
        </r>
        <r>
          <rPr>
            <sz val="9"/>
            <color indexed="81"/>
            <rFont val="Verdana"/>
          </rPr>
          <t xml:space="preserve"> "by changing" (click on cell)
M-Solver: Google, "msolver"</t>
        </r>
      </text>
    </comment>
    <comment ref="F3" authorId="0">
      <text>
        <r>
          <rPr>
            <b/>
            <sz val="9"/>
            <color indexed="81"/>
            <rFont val="Verdana"/>
          </rPr>
          <t>Goal Seek: "set cell", click on this cell</t>
        </r>
        <r>
          <rPr>
            <sz val="9"/>
            <color indexed="81"/>
            <rFont val="Verdana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Verdana"/>
          </rPr>
          <t>To zoom in on graph, increase the final divsor.</t>
        </r>
      </text>
    </comment>
  </commentList>
</comments>
</file>

<file path=xl/sharedStrings.xml><?xml version="1.0" encoding="utf-8"?>
<sst xmlns="http://schemas.openxmlformats.org/spreadsheetml/2006/main" count="53" uniqueCount="35">
  <si>
    <t>lambda</t>
  </si>
  <si>
    <t>St</t>
  </si>
  <si>
    <t>M</t>
  </si>
  <si>
    <t>U</t>
  </si>
  <si>
    <t>Rt</t>
  </si>
  <si>
    <t>jump</t>
  </si>
  <si>
    <t>Case 1</t>
  </si>
  <si>
    <t>Case 2</t>
  </si>
  <si>
    <t>Qt</t>
  </si>
  <si>
    <t>Note: Only type in yellow shaded cells or formulas may be overwritten!</t>
  </si>
  <si>
    <t>Warrenty: There is no warrenty. Use at your own risk.</t>
  </si>
  <si>
    <t>©2009 OraPub, Inc.</t>
  </si>
  <si>
    <t>last update: 02-Sep-2009</t>
  </si>
  <si>
    <t>Use this template to help understand how your proposed changes will affect response time and related metrics.</t>
  </si>
  <si>
    <t>How to use this template is described in Shallahamer's course, Advanced Oracle Performance Analysis</t>
  </si>
  <si>
    <t>Welcome to OraPub's Response Time Curve Comparison Graph Tool</t>
  </si>
  <si>
    <t>Usage Notes:</t>
  </si>
  <si>
    <t>1. Be ready to change axis scale (double click axis and click tab scale).</t>
  </si>
  <si>
    <t>2. Don't plot negative response times, so click on graph curve and drag included data window.</t>
  </si>
  <si>
    <t>Q</t>
  </si>
  <si>
    <t>Case 3</t>
  </si>
  <si>
    <t>Baseline</t>
  </si>
  <si>
    <t>Notes</t>
  </si>
  <si>
    <t>Use this template to help create response time graphs from real and potentially partial data AND direclty compare them!</t>
  </si>
  <si>
    <t>How to use this template is described in Shallahamer's book, Oracle Performance Firefighting and also in his Advanced Oracle Performance Analysis course.</t>
  </si>
  <si>
    <t>OraPub's Response Time Graph Comparison Tool</t>
  </si>
  <si>
    <t>Welcome to OraPub's Response Time Graph Comparison Tool</t>
  </si>
  <si>
    <t>IO : CPU</t>
  </si>
  <si>
    <t>cpu</t>
  </si>
  <si>
    <t>reduce lambda by 15%</t>
  </si>
  <si>
    <t>tune Oracle by 10%</t>
  </si>
  <si>
    <t>Rt % Change</t>
  </si>
  <si>
    <t>N/A</t>
  </si>
  <si>
    <t>last update: 11-Feb-2011</t>
  </si>
  <si>
    <t>©2010,2011 OraPub,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</si>
</sst>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%"/>
  </numFmts>
  <fonts count="15" x14ac:knownFonts="1">
    <font>
      <sz val="10"/>
      <name val="Verdana"/>
    </font>
    <font>
      <sz val="10"/>
      <name val="Verdana"/>
    </font>
    <font>
      <b/>
      <sz val="12"/>
      <name val="Verdana"/>
    </font>
    <font>
      <sz val="20"/>
      <name val="Verdana"/>
    </font>
    <font>
      <sz val="8"/>
      <name val="Verdana"/>
    </font>
    <font>
      <sz val="16"/>
      <name val="Verdana"/>
    </font>
    <font>
      <b/>
      <sz val="14"/>
      <color indexed="12"/>
      <name val="Verdana"/>
    </font>
    <font>
      <b/>
      <sz val="14"/>
      <color indexed="16"/>
      <name val="Verdana"/>
    </font>
    <font>
      <b/>
      <sz val="16"/>
      <name val="Verdana"/>
    </font>
    <font>
      <b/>
      <sz val="14"/>
      <color indexed="53"/>
      <name val="Verdana"/>
    </font>
    <font>
      <b/>
      <sz val="12"/>
      <color indexed="12"/>
      <name val="Verdana"/>
    </font>
    <font>
      <b/>
      <sz val="12"/>
      <color indexed="10"/>
      <name val="Verdana"/>
    </font>
    <font>
      <b/>
      <sz val="12"/>
      <color indexed="52"/>
      <name val="Verdana"/>
    </font>
    <font>
      <sz val="9"/>
      <color indexed="81"/>
      <name val="Verdana"/>
    </font>
    <font>
      <b/>
      <sz val="9"/>
      <color indexed="81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5" fontId="1" fillId="0" borderId="0" xfId="0" applyNumberFormat="1" applyFont="1"/>
    <xf numFmtId="0" fontId="1" fillId="0" borderId="0" xfId="0" applyFont="1"/>
    <xf numFmtId="10" fontId="1" fillId="0" borderId="0" xfId="0" applyNumberFormat="1" applyFont="1"/>
    <xf numFmtId="167" fontId="1" fillId="0" borderId="0" xfId="0" applyNumberFormat="1" applyFont="1"/>
    <xf numFmtId="0" fontId="2" fillId="0" borderId="0" xfId="0" applyFont="1" applyAlignment="1">
      <alignment horizontal="center" vertical="center"/>
    </xf>
    <xf numFmtId="166" fontId="1" fillId="0" borderId="0" xfId="0" applyNumberFormat="1" applyFont="1"/>
    <xf numFmtId="0" fontId="3" fillId="2" borderId="0" xfId="0" applyFont="1" applyFill="1"/>
    <xf numFmtId="0" fontId="0" fillId="2" borderId="0" xfId="0" applyFill="1"/>
    <xf numFmtId="0" fontId="0" fillId="2" borderId="0" xfId="0" applyFill="1" applyAlignment="1"/>
    <xf numFmtId="164" fontId="1" fillId="0" borderId="0" xfId="0" applyNumberFormat="1" applyFont="1"/>
    <xf numFmtId="0" fontId="8" fillId="0" borderId="0" xfId="0" applyFont="1"/>
    <xf numFmtId="168" fontId="1" fillId="3" borderId="0" xfId="0" applyNumberFormat="1" applyFont="1" applyFill="1" applyBorder="1"/>
    <xf numFmtId="169" fontId="1" fillId="3" borderId="0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Border="1"/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0" fontId="0" fillId="0" borderId="0" xfId="0" quotePrefix="1" applyFont="1" applyAlignment="1">
      <alignment horizontal="center"/>
    </xf>
    <xf numFmtId="170" fontId="1" fillId="0" borderId="0" xfId="0" applyNumberFormat="1" applyFont="1"/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Response Time vs Arrival Rate</a:t>
            </a:r>
          </a:p>
        </c:rich>
      </c:tx>
      <c:layout>
        <c:manualLayout>
          <c:xMode val="edge"/>
          <c:yMode val="edge"/>
          <c:x val="0.241758512010413"/>
          <c:y val="0.030303086350109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05271520674"/>
          <c:y val="0.0969698763203501"/>
          <c:w val="0.820513737732311"/>
          <c:h val="0.74545592421269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xVal>
            <c:numRef>
              <c:f>Main!$B$10:$B$59</c:f>
              <c:numCache>
                <c:formatCode>0.000</c:formatCode>
                <c:ptCount val="50"/>
                <c:pt idx="0">
                  <c:v>0.0</c:v>
                </c:pt>
                <c:pt idx="1">
                  <c:v>33.18518518518518</c:v>
                </c:pt>
                <c:pt idx="2">
                  <c:v>66.37037037037037</c:v>
                </c:pt>
                <c:pt idx="3">
                  <c:v>99.55555555555554</c:v>
                </c:pt>
                <c:pt idx="4">
                  <c:v>132.7407407407407</c:v>
                </c:pt>
                <c:pt idx="5">
                  <c:v>165.925925925926</c:v>
                </c:pt>
                <c:pt idx="6">
                  <c:v>199.1111111111111</c:v>
                </c:pt>
                <c:pt idx="7">
                  <c:v>232.2962962962963</c:v>
                </c:pt>
                <c:pt idx="8">
                  <c:v>265.4814814814815</c:v>
                </c:pt>
                <c:pt idx="9">
                  <c:v>298.6666666666666</c:v>
                </c:pt>
                <c:pt idx="10">
                  <c:v>331.8518518518518</c:v>
                </c:pt>
                <c:pt idx="11">
                  <c:v>365.037037037037</c:v>
                </c:pt>
                <c:pt idx="12">
                  <c:v>398.2222222222221</c:v>
                </c:pt>
                <c:pt idx="13">
                  <c:v>431.4074074074073</c:v>
                </c:pt>
                <c:pt idx="14">
                  <c:v>464.5925925925924</c:v>
                </c:pt>
                <c:pt idx="15">
                  <c:v>497.7777777777776</c:v>
                </c:pt>
                <c:pt idx="16">
                  <c:v>530.9629629629628</c:v>
                </c:pt>
                <c:pt idx="17">
                  <c:v>564.148148148148</c:v>
                </c:pt>
                <c:pt idx="18">
                  <c:v>597.3333333333332</c:v>
                </c:pt>
                <c:pt idx="19">
                  <c:v>630.5185185185184</c:v>
                </c:pt>
                <c:pt idx="20">
                  <c:v>663.7037037037037</c:v>
                </c:pt>
                <c:pt idx="21">
                  <c:v>696.888888888889</c:v>
                </c:pt>
                <c:pt idx="22">
                  <c:v>730.074074074074</c:v>
                </c:pt>
                <c:pt idx="23">
                  <c:v>763.2592592592593</c:v>
                </c:pt>
                <c:pt idx="24">
                  <c:v>796.4444444444446</c:v>
                </c:pt>
                <c:pt idx="25">
                  <c:v>829.6296296296298</c:v>
                </c:pt>
                <c:pt idx="26">
                  <c:v>862.814814814815</c:v>
                </c:pt>
                <c:pt idx="27">
                  <c:v>896.0000000000002</c:v>
                </c:pt>
                <c:pt idx="28">
                  <c:v>929.1851851851854</c:v>
                </c:pt>
                <c:pt idx="29">
                  <c:v>962.3703703703706</c:v>
                </c:pt>
                <c:pt idx="30">
                  <c:v>995.5555555555559</c:v>
                </c:pt>
                <c:pt idx="31">
                  <c:v>1028.740740740741</c:v>
                </c:pt>
                <c:pt idx="32">
                  <c:v>1061.925925925926</c:v>
                </c:pt>
                <c:pt idx="33">
                  <c:v>1095.111111111112</c:v>
                </c:pt>
                <c:pt idx="34">
                  <c:v>1128.296296296297</c:v>
                </c:pt>
                <c:pt idx="35">
                  <c:v>1161.481481481482</c:v>
                </c:pt>
                <c:pt idx="36">
                  <c:v>1194.666666666667</c:v>
                </c:pt>
                <c:pt idx="37">
                  <c:v>1227.851851851852</c:v>
                </c:pt>
                <c:pt idx="38">
                  <c:v>1261.037037037038</c:v>
                </c:pt>
                <c:pt idx="39">
                  <c:v>1294.222222222223</c:v>
                </c:pt>
                <c:pt idx="40">
                  <c:v>1327.407407407408</c:v>
                </c:pt>
                <c:pt idx="41">
                  <c:v>1360.592592592593</c:v>
                </c:pt>
                <c:pt idx="42">
                  <c:v>1393.777777777779</c:v>
                </c:pt>
                <c:pt idx="43">
                  <c:v>1426.962962962964</c:v>
                </c:pt>
                <c:pt idx="44">
                  <c:v>1460.148148148149</c:v>
                </c:pt>
                <c:pt idx="45">
                  <c:v>1493.333333333334</c:v>
                </c:pt>
                <c:pt idx="46">
                  <c:v>1526.518518518519</c:v>
                </c:pt>
                <c:pt idx="47">
                  <c:v>1559.703703703705</c:v>
                </c:pt>
                <c:pt idx="48">
                  <c:v>1592.88888888889</c:v>
                </c:pt>
                <c:pt idx="49">
                  <c:v>1626.074074074075</c:v>
                </c:pt>
              </c:numCache>
            </c:numRef>
          </c:xVal>
          <c:yVal>
            <c:numRef>
              <c:f>Main!$F$10:$F$57</c:f>
              <c:numCache>
                <c:formatCode>0.0000</c:formatCode>
                <c:ptCount val="48"/>
                <c:pt idx="0">
                  <c:v>0.004725</c:v>
                </c:pt>
                <c:pt idx="1">
                  <c:v>0.0047250000000001</c:v>
                </c:pt>
                <c:pt idx="2">
                  <c:v>0.00472500000002634</c:v>
                </c:pt>
                <c:pt idx="3">
                  <c:v>0.00472500000067518</c:v>
                </c:pt>
                <c:pt idx="4">
                  <c:v>0.0047250000067442</c:v>
                </c:pt>
                <c:pt idx="5">
                  <c:v>0.00472500004019855</c:v>
                </c:pt>
                <c:pt idx="6">
                  <c:v>0.00472500017284642</c:v>
                </c:pt>
                <c:pt idx="7">
                  <c:v>0.00472500059324592</c:v>
                </c:pt>
                <c:pt idx="8">
                  <c:v>0.00472500172651533</c:v>
                </c:pt>
                <c:pt idx="9">
                  <c:v>0.00472500442986882</c:v>
                </c:pt>
                <c:pt idx="10">
                  <c:v>0.00472501029085193</c:v>
                </c:pt>
                <c:pt idx="11">
                  <c:v>0.00472502205940999</c:v>
                </c:pt>
                <c:pt idx="12">
                  <c:v>0.00472504424909769</c:v>
                </c:pt>
                <c:pt idx="13">
                  <c:v>0.00472508394694927</c:v>
                </c:pt>
                <c:pt idx="14">
                  <c:v>0.00472515187581744</c:v>
                </c:pt>
                <c:pt idx="15">
                  <c:v>0.00472526375742759</c:v>
                </c:pt>
                <c:pt idx="16">
                  <c:v>0.00472544202911088</c:v>
                </c:pt>
                <c:pt idx="17">
                  <c:v>0.0047257179723867</c:v>
                </c:pt>
                <c:pt idx="18">
                  <c:v>0.00472613431760329</c:v>
                </c:pt>
                <c:pt idx="19">
                  <c:v>0.00472674839624058</c:v>
                </c:pt>
                <c:pt idx="20">
                  <c:v>0.0047276359220317</c:v>
                </c:pt>
                <c:pt idx="21">
                  <c:v>0.00472889549494625</c:v>
                </c:pt>
                <c:pt idx="22">
                  <c:v>0.00473065394001852</c:v>
                </c:pt>
                <c:pt idx="23">
                  <c:v>0.0047330726184617</c:v>
                </c:pt>
                <c:pt idx="24">
                  <c:v>0.00473635488500289</c:v>
                </c:pt>
                <c:pt idx="25">
                  <c:v>0.00474075491790342</c:v>
                </c:pt>
                <c:pt idx="26">
                  <c:v>0.00474658822381973</c:v>
                </c:pt>
                <c:pt idx="27">
                  <c:v>0.00475424422873438</c:v>
                </c:pt>
                <c:pt idx="28">
                  <c:v>0.00476420152348032</c:v>
                </c:pt>
                <c:pt idx="29">
                  <c:v>0.00477704655975757</c:v>
                </c:pt>
                <c:pt idx="30">
                  <c:v>0.00479349692281839</c:v>
                </c:pt>
                <c:pt idx="31">
                  <c:v>0.00481443079046697</c:v>
                </c:pt>
                <c:pt idx="32">
                  <c:v>0.00484092490347728</c:v>
                </c:pt>
                <c:pt idx="33">
                  <c:v>0.00487430444633964</c:v>
                </c:pt>
                <c:pt idx="34">
                  <c:v>0.00491620987702825</c:v>
                </c:pt>
                <c:pt idx="35">
                  <c:v>0.00496868830026522</c:v>
                </c:pt>
                <c:pt idx="36">
                  <c:v>0.00503432105704895</c:v>
                </c:pt>
                <c:pt idx="37">
                  <c:v>0.00511640588691481</c:v>
                </c:pt>
                <c:pt idx="38">
                  <c:v>0.00521922330720666</c:v>
                </c:pt>
                <c:pt idx="39">
                  <c:v>0.00534843657462939</c:v>
                </c:pt>
                <c:pt idx="40">
                  <c:v>0.00551171040121121</c:v>
                </c:pt>
                <c:pt idx="41">
                  <c:v>0.00571970154481318</c:v>
                </c:pt>
                <c:pt idx="42">
                  <c:v>0.00598771011924989</c:v>
                </c:pt>
                <c:pt idx="43">
                  <c:v>0.00633856848267036</c:v>
                </c:pt>
                <c:pt idx="44">
                  <c:v>0.00680800179588798</c:v>
                </c:pt>
                <c:pt idx="45">
                  <c:v>0.00745533408409668</c:v>
                </c:pt>
                <c:pt idx="46">
                  <c:v>0.00838699292588304</c:v>
                </c:pt>
                <c:pt idx="47">
                  <c:v>0.00981509631136724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Main!$B$10:$B$59</c:f>
              <c:numCache>
                <c:formatCode>0.000</c:formatCode>
                <c:ptCount val="50"/>
                <c:pt idx="0">
                  <c:v>0.0</c:v>
                </c:pt>
                <c:pt idx="1">
                  <c:v>33.18518518518518</c:v>
                </c:pt>
                <c:pt idx="2">
                  <c:v>66.37037037037037</c:v>
                </c:pt>
                <c:pt idx="3">
                  <c:v>99.55555555555554</c:v>
                </c:pt>
                <c:pt idx="4">
                  <c:v>132.7407407407407</c:v>
                </c:pt>
                <c:pt idx="5">
                  <c:v>165.925925925926</c:v>
                </c:pt>
                <c:pt idx="6">
                  <c:v>199.1111111111111</c:v>
                </c:pt>
                <c:pt idx="7">
                  <c:v>232.2962962962963</c:v>
                </c:pt>
                <c:pt idx="8">
                  <c:v>265.4814814814815</c:v>
                </c:pt>
                <c:pt idx="9">
                  <c:v>298.6666666666666</c:v>
                </c:pt>
                <c:pt idx="10">
                  <c:v>331.8518518518518</c:v>
                </c:pt>
                <c:pt idx="11">
                  <c:v>365.037037037037</c:v>
                </c:pt>
                <c:pt idx="12">
                  <c:v>398.2222222222221</c:v>
                </c:pt>
                <c:pt idx="13">
                  <c:v>431.4074074074073</c:v>
                </c:pt>
                <c:pt idx="14">
                  <c:v>464.5925925925924</c:v>
                </c:pt>
                <c:pt idx="15">
                  <c:v>497.7777777777776</c:v>
                </c:pt>
                <c:pt idx="16">
                  <c:v>530.9629629629628</c:v>
                </c:pt>
                <c:pt idx="17">
                  <c:v>564.148148148148</c:v>
                </c:pt>
                <c:pt idx="18">
                  <c:v>597.3333333333332</c:v>
                </c:pt>
                <c:pt idx="19">
                  <c:v>630.5185185185184</c:v>
                </c:pt>
                <c:pt idx="20">
                  <c:v>663.7037037037037</c:v>
                </c:pt>
                <c:pt idx="21">
                  <c:v>696.888888888889</c:v>
                </c:pt>
                <c:pt idx="22">
                  <c:v>730.074074074074</c:v>
                </c:pt>
                <c:pt idx="23">
                  <c:v>763.2592592592593</c:v>
                </c:pt>
                <c:pt idx="24">
                  <c:v>796.4444444444446</c:v>
                </c:pt>
                <c:pt idx="25">
                  <c:v>829.6296296296298</c:v>
                </c:pt>
                <c:pt idx="26">
                  <c:v>862.814814814815</c:v>
                </c:pt>
                <c:pt idx="27">
                  <c:v>896.0000000000002</c:v>
                </c:pt>
                <c:pt idx="28">
                  <c:v>929.1851851851854</c:v>
                </c:pt>
                <c:pt idx="29">
                  <c:v>962.3703703703706</c:v>
                </c:pt>
                <c:pt idx="30">
                  <c:v>995.5555555555559</c:v>
                </c:pt>
                <c:pt idx="31">
                  <c:v>1028.740740740741</c:v>
                </c:pt>
                <c:pt idx="32">
                  <c:v>1061.925925925926</c:v>
                </c:pt>
                <c:pt idx="33">
                  <c:v>1095.111111111112</c:v>
                </c:pt>
                <c:pt idx="34">
                  <c:v>1128.296296296297</c:v>
                </c:pt>
                <c:pt idx="35">
                  <c:v>1161.481481481482</c:v>
                </c:pt>
                <c:pt idx="36">
                  <c:v>1194.666666666667</c:v>
                </c:pt>
                <c:pt idx="37">
                  <c:v>1227.851851851852</c:v>
                </c:pt>
                <c:pt idx="38">
                  <c:v>1261.037037037038</c:v>
                </c:pt>
                <c:pt idx="39">
                  <c:v>1294.222222222223</c:v>
                </c:pt>
                <c:pt idx="40">
                  <c:v>1327.407407407408</c:v>
                </c:pt>
                <c:pt idx="41">
                  <c:v>1360.592592592593</c:v>
                </c:pt>
                <c:pt idx="42">
                  <c:v>1393.777777777779</c:v>
                </c:pt>
                <c:pt idx="43">
                  <c:v>1426.962962962964</c:v>
                </c:pt>
                <c:pt idx="44">
                  <c:v>1460.148148148149</c:v>
                </c:pt>
                <c:pt idx="45">
                  <c:v>1493.333333333334</c:v>
                </c:pt>
                <c:pt idx="46">
                  <c:v>1526.518518518519</c:v>
                </c:pt>
                <c:pt idx="47">
                  <c:v>1559.703703703705</c:v>
                </c:pt>
                <c:pt idx="48">
                  <c:v>1592.88888888889</c:v>
                </c:pt>
                <c:pt idx="49">
                  <c:v>1626.074074074075</c:v>
                </c:pt>
              </c:numCache>
            </c:numRef>
          </c:xVal>
          <c:yVal>
            <c:numRef>
              <c:f>Main!$K$10:$K$59</c:f>
              <c:numCache>
                <c:formatCode>0.0000</c:formatCode>
                <c:ptCount val="50"/>
                <c:pt idx="0">
                  <c:v>0.00442</c:v>
                </c:pt>
                <c:pt idx="1">
                  <c:v>0.00442000000000006</c:v>
                </c:pt>
                <c:pt idx="2">
                  <c:v>0.00442000000001445</c:v>
                </c:pt>
                <c:pt idx="3">
                  <c:v>0.00442000000037034</c:v>
                </c:pt>
                <c:pt idx="4">
                  <c:v>0.00442000000369926</c:v>
                </c:pt>
                <c:pt idx="5">
                  <c:v>0.00442000002204929</c:v>
                </c:pt>
                <c:pt idx="6">
                  <c:v>0.00442000009480789</c:v>
                </c:pt>
                <c:pt idx="7">
                  <c:v>0.00442000032540097</c:v>
                </c:pt>
                <c:pt idx="8">
                  <c:v>0.00442000094700982</c:v>
                </c:pt>
                <c:pt idx="9">
                  <c:v>0.00442000242982394</c:v>
                </c:pt>
                <c:pt idx="10">
                  <c:v>0.00442000564462437</c:v>
                </c:pt>
                <c:pt idx="11">
                  <c:v>0.00442001209977132</c:v>
                </c:pt>
                <c:pt idx="12">
                  <c:v>0.0044200242709539</c:v>
                </c:pt>
                <c:pt idx="13">
                  <c:v>0.00442004604535598</c:v>
                </c:pt>
                <c:pt idx="14">
                  <c:v>0.00442008330421241</c:v>
                </c:pt>
                <c:pt idx="15">
                  <c:v>0.0044201446700992</c:v>
                </c:pt>
                <c:pt idx="16">
                  <c:v>0.00442024244775942</c:v>
                </c:pt>
                <c:pt idx="17">
                  <c:v>0.00442039378988272</c:v>
                </c:pt>
                <c:pt idx="18">
                  <c:v>0.00442062212213882</c:v>
                </c:pt>
                <c:pt idx="19">
                  <c:v>0.00442095886508391</c:v>
                </c:pt>
                <c:pt idx="20">
                  <c:v>0.00442144549456742</c:v>
                </c:pt>
                <c:pt idx="21">
                  <c:v>0.00442213598734054</c:v>
                </c:pt>
                <c:pt idx="22">
                  <c:v>0.00442309970524935</c:v>
                </c:pt>
                <c:pt idx="23">
                  <c:v>0.0044244247804548</c:v>
                </c:pt>
                <c:pt idx="24">
                  <c:v>0.00442622207664506</c:v>
                </c:pt>
                <c:pt idx="25">
                  <c:v>0.00442862981870485</c:v>
                </c:pt>
                <c:pt idx="26">
                  <c:v>0.00443181900788742</c:v>
                </c:pt>
                <c:pt idx="27">
                  <c:v>0.0044359997741221</c:v>
                </c:pt>
                <c:pt idx="28">
                  <c:v>0.0044414288657695</c:v>
                </c:pt>
                <c:pt idx="29">
                  <c:v>0.00444841854565527</c:v>
                </c:pt>
                <c:pt idx="30">
                  <c:v>0.00445734725875745</c:v>
                </c:pt>
                <c:pt idx="31">
                  <c:v>0.00446867257331235</c:v>
                </c:pt>
                <c:pt idx="32">
                  <c:v>0.00448294709070532</c:v>
                </c:pt>
                <c:pt idx="33">
                  <c:v>0.00450083829630353</c:v>
                </c:pt>
                <c:pt idx="34">
                  <c:v>0.00452315372300388</c:v>
                </c:pt>
                <c:pt idx="35">
                  <c:v>0.0045508733834204</c:v>
                </c:pt>
                <c:pt idx="36">
                  <c:v>0.00458519229347558</c:v>
                </c:pt>
                <c:pt idx="37">
                  <c:v>0.00462757721930972</c:v>
                </c:pt>
                <c:pt idx="38">
                  <c:v>0.00467984379670756</c:v>
                </c:pt>
                <c:pt idx="39">
                  <c:v>0.00474426335184523</c:v>
                </c:pt>
                <c:pt idx="40">
                  <c:v>0.00482371389222027</c:v>
                </c:pt>
                <c:pt idx="41">
                  <c:v>0.004921898284183</c:v>
                </c:pt>
                <c:pt idx="42">
                  <c:v>0.00504366730548063</c:v>
                </c:pt>
                <c:pt idx="43">
                  <c:v>0.00519551136493087</c:v>
                </c:pt>
                <c:pt idx="44">
                  <c:v>0.00538633306317134</c:v>
                </c:pt>
                <c:pt idx="45">
                  <c:v>0.0056287067804866</c:v>
                </c:pt>
                <c:pt idx="46">
                  <c:v>0.00594102454779377</c:v>
                </c:pt>
                <c:pt idx="47">
                  <c:v>0.0063513509473145</c:v>
                </c:pt>
                <c:pt idx="48">
                  <c:v>0.00690481597304786</c:v>
                </c:pt>
                <c:pt idx="49">
                  <c:v>0.00767901525656244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58C"/>
              </a:solidFill>
              <a:prstDash val="solid"/>
            </a:ln>
          </c:spPr>
          <c:marker>
            <c:symbol val="circle"/>
            <c:size val="1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Main!$B$4</c:f>
              <c:numCache>
                <c:formatCode>0.000000</c:formatCode>
                <c:ptCount val="1"/>
                <c:pt idx="0">
                  <c:v>1100.0</c:v>
                </c:pt>
              </c:numCache>
            </c:numRef>
          </c:xVal>
          <c:yVal>
            <c:numRef>
              <c:f>Main!$F$4</c:f>
              <c:numCache>
                <c:formatCode>0.000000</c:formatCode>
                <c:ptCount val="1"/>
                <c:pt idx="0">
                  <c:v>0.00487989837654668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4EE257"/>
              </a:solidFill>
              <a:prstDash val="solid"/>
            </a:ln>
          </c:spPr>
          <c:marker>
            <c:symbol val="circle"/>
            <c:size val="13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Main!$B$5</c:f>
              <c:numCache>
                <c:formatCode>0.000000</c:formatCode>
                <c:ptCount val="1"/>
                <c:pt idx="0">
                  <c:v>1347.0</c:v>
                </c:pt>
              </c:numCache>
            </c:numRef>
          </c:xVal>
          <c:yVal>
            <c:numRef>
              <c:f>Main!$F$5</c:f>
              <c:numCache>
                <c:formatCode>0.000000</c:formatCode>
                <c:ptCount val="1"/>
                <c:pt idx="0">
                  <c:v>0.00487913670258102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Main!$B$10:$B$59</c:f>
              <c:numCache>
                <c:formatCode>0.000</c:formatCode>
                <c:ptCount val="50"/>
                <c:pt idx="0">
                  <c:v>0.0</c:v>
                </c:pt>
                <c:pt idx="1">
                  <c:v>33.18518518518518</c:v>
                </c:pt>
                <c:pt idx="2">
                  <c:v>66.37037037037037</c:v>
                </c:pt>
                <c:pt idx="3">
                  <c:v>99.55555555555554</c:v>
                </c:pt>
                <c:pt idx="4">
                  <c:v>132.7407407407407</c:v>
                </c:pt>
                <c:pt idx="5">
                  <c:v>165.925925925926</c:v>
                </c:pt>
                <c:pt idx="6">
                  <c:v>199.1111111111111</c:v>
                </c:pt>
                <c:pt idx="7">
                  <c:v>232.2962962962963</c:v>
                </c:pt>
                <c:pt idx="8">
                  <c:v>265.4814814814815</c:v>
                </c:pt>
                <c:pt idx="9">
                  <c:v>298.6666666666666</c:v>
                </c:pt>
                <c:pt idx="10">
                  <c:v>331.8518518518518</c:v>
                </c:pt>
                <c:pt idx="11">
                  <c:v>365.037037037037</c:v>
                </c:pt>
                <c:pt idx="12">
                  <c:v>398.2222222222221</c:v>
                </c:pt>
                <c:pt idx="13">
                  <c:v>431.4074074074073</c:v>
                </c:pt>
                <c:pt idx="14">
                  <c:v>464.5925925925924</c:v>
                </c:pt>
                <c:pt idx="15">
                  <c:v>497.7777777777776</c:v>
                </c:pt>
                <c:pt idx="16">
                  <c:v>530.9629629629628</c:v>
                </c:pt>
                <c:pt idx="17">
                  <c:v>564.148148148148</c:v>
                </c:pt>
                <c:pt idx="18">
                  <c:v>597.3333333333332</c:v>
                </c:pt>
                <c:pt idx="19">
                  <c:v>630.5185185185184</c:v>
                </c:pt>
                <c:pt idx="20">
                  <c:v>663.7037037037037</c:v>
                </c:pt>
                <c:pt idx="21">
                  <c:v>696.888888888889</c:v>
                </c:pt>
                <c:pt idx="22">
                  <c:v>730.074074074074</c:v>
                </c:pt>
                <c:pt idx="23">
                  <c:v>763.2592592592593</c:v>
                </c:pt>
                <c:pt idx="24">
                  <c:v>796.4444444444446</c:v>
                </c:pt>
                <c:pt idx="25">
                  <c:v>829.6296296296298</c:v>
                </c:pt>
                <c:pt idx="26">
                  <c:v>862.814814814815</c:v>
                </c:pt>
                <c:pt idx="27">
                  <c:v>896.0000000000002</c:v>
                </c:pt>
                <c:pt idx="28">
                  <c:v>929.1851851851854</c:v>
                </c:pt>
                <c:pt idx="29">
                  <c:v>962.3703703703706</c:v>
                </c:pt>
                <c:pt idx="30">
                  <c:v>995.5555555555559</c:v>
                </c:pt>
                <c:pt idx="31">
                  <c:v>1028.740740740741</c:v>
                </c:pt>
                <c:pt idx="32">
                  <c:v>1061.925925925926</c:v>
                </c:pt>
                <c:pt idx="33">
                  <c:v>1095.111111111112</c:v>
                </c:pt>
                <c:pt idx="34">
                  <c:v>1128.296296296297</c:v>
                </c:pt>
                <c:pt idx="35">
                  <c:v>1161.481481481482</c:v>
                </c:pt>
                <c:pt idx="36">
                  <c:v>1194.666666666667</c:v>
                </c:pt>
                <c:pt idx="37">
                  <c:v>1227.851851851852</c:v>
                </c:pt>
                <c:pt idx="38">
                  <c:v>1261.037037037038</c:v>
                </c:pt>
                <c:pt idx="39">
                  <c:v>1294.222222222223</c:v>
                </c:pt>
                <c:pt idx="40">
                  <c:v>1327.407407407408</c:v>
                </c:pt>
                <c:pt idx="41">
                  <c:v>1360.592592592593</c:v>
                </c:pt>
                <c:pt idx="42">
                  <c:v>1393.777777777779</c:v>
                </c:pt>
                <c:pt idx="43">
                  <c:v>1426.962962962964</c:v>
                </c:pt>
                <c:pt idx="44">
                  <c:v>1460.148148148149</c:v>
                </c:pt>
                <c:pt idx="45">
                  <c:v>1493.333333333334</c:v>
                </c:pt>
                <c:pt idx="46">
                  <c:v>1526.518518518519</c:v>
                </c:pt>
                <c:pt idx="47">
                  <c:v>1559.703703703705</c:v>
                </c:pt>
                <c:pt idx="48">
                  <c:v>1592.88888888889</c:v>
                </c:pt>
                <c:pt idx="49">
                  <c:v>1626.074074074075</c:v>
                </c:pt>
              </c:numCache>
            </c:numRef>
          </c:xVal>
          <c:yVal>
            <c:numRef>
              <c:f>Main!$P$10:$P$59</c:f>
              <c:numCache>
                <c:formatCode>0.0000</c:formatCode>
                <c:ptCount val="50"/>
                <c:pt idx="0">
                  <c:v>0.00442</c:v>
                </c:pt>
                <c:pt idx="1">
                  <c:v>0.00442000000000006</c:v>
                </c:pt>
                <c:pt idx="2">
                  <c:v>0.00442000000001445</c:v>
                </c:pt>
                <c:pt idx="3">
                  <c:v>0.00442000000037034</c:v>
                </c:pt>
                <c:pt idx="4">
                  <c:v>0.00442000000369926</c:v>
                </c:pt>
                <c:pt idx="5">
                  <c:v>0.00442000002204929</c:v>
                </c:pt>
                <c:pt idx="6">
                  <c:v>0.00442000009480789</c:v>
                </c:pt>
                <c:pt idx="7">
                  <c:v>0.00442000032540097</c:v>
                </c:pt>
                <c:pt idx="8">
                  <c:v>0.00442000094700982</c:v>
                </c:pt>
                <c:pt idx="9">
                  <c:v>0.00442000242982394</c:v>
                </c:pt>
                <c:pt idx="10">
                  <c:v>0.00442000564462437</c:v>
                </c:pt>
                <c:pt idx="11">
                  <c:v>0.00442001209977132</c:v>
                </c:pt>
                <c:pt idx="12">
                  <c:v>0.0044200242709539</c:v>
                </c:pt>
                <c:pt idx="13">
                  <c:v>0.00442004604535598</c:v>
                </c:pt>
                <c:pt idx="14">
                  <c:v>0.00442008330421241</c:v>
                </c:pt>
                <c:pt idx="15">
                  <c:v>0.0044201446700992</c:v>
                </c:pt>
                <c:pt idx="16">
                  <c:v>0.00442024244775942</c:v>
                </c:pt>
                <c:pt idx="17">
                  <c:v>0.00442039378988272</c:v>
                </c:pt>
                <c:pt idx="18">
                  <c:v>0.00442062212213882</c:v>
                </c:pt>
                <c:pt idx="19">
                  <c:v>0.00442095886508391</c:v>
                </c:pt>
                <c:pt idx="20">
                  <c:v>0.00442144549456742</c:v>
                </c:pt>
                <c:pt idx="21">
                  <c:v>0.00442213598734054</c:v>
                </c:pt>
                <c:pt idx="22">
                  <c:v>0.00442309970524935</c:v>
                </c:pt>
                <c:pt idx="23">
                  <c:v>0.0044244247804548</c:v>
                </c:pt>
                <c:pt idx="24">
                  <c:v>0.00442622207664506</c:v>
                </c:pt>
                <c:pt idx="25">
                  <c:v>0.00442862981870485</c:v>
                </c:pt>
                <c:pt idx="26">
                  <c:v>0.00443181900788742</c:v>
                </c:pt>
                <c:pt idx="27">
                  <c:v>0.0044359997741221</c:v>
                </c:pt>
                <c:pt idx="28">
                  <c:v>0.0044414288657695</c:v>
                </c:pt>
                <c:pt idx="29">
                  <c:v>0.00444841854565527</c:v>
                </c:pt>
                <c:pt idx="30">
                  <c:v>0.00445734725875745</c:v>
                </c:pt>
                <c:pt idx="31">
                  <c:v>0.00446867257331235</c:v>
                </c:pt>
                <c:pt idx="32">
                  <c:v>0.00448294709070532</c:v>
                </c:pt>
                <c:pt idx="33">
                  <c:v>0.00450083829630353</c:v>
                </c:pt>
                <c:pt idx="34">
                  <c:v>0.00452315372300388</c:v>
                </c:pt>
                <c:pt idx="35">
                  <c:v>0.0045508733834204</c:v>
                </c:pt>
                <c:pt idx="36">
                  <c:v>0.00458519229347558</c:v>
                </c:pt>
                <c:pt idx="37">
                  <c:v>0.00462757721930972</c:v>
                </c:pt>
                <c:pt idx="38">
                  <c:v>0.00467984379670756</c:v>
                </c:pt>
                <c:pt idx="39">
                  <c:v>0.00474426335184523</c:v>
                </c:pt>
                <c:pt idx="40">
                  <c:v>0.00482371389222027</c:v>
                </c:pt>
                <c:pt idx="41">
                  <c:v>0.004921898284183</c:v>
                </c:pt>
                <c:pt idx="42">
                  <c:v>0.00504366730548063</c:v>
                </c:pt>
                <c:pt idx="43">
                  <c:v>0.00519551136493087</c:v>
                </c:pt>
                <c:pt idx="44">
                  <c:v>0.00538633306317134</c:v>
                </c:pt>
                <c:pt idx="45">
                  <c:v>0.0056287067804866</c:v>
                </c:pt>
                <c:pt idx="46">
                  <c:v>0.00594102454779377</c:v>
                </c:pt>
                <c:pt idx="47">
                  <c:v>0.0063513509473145</c:v>
                </c:pt>
                <c:pt idx="48">
                  <c:v>0.00690481597304786</c:v>
                </c:pt>
                <c:pt idx="49">
                  <c:v>0.00767901525656244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FEA746"/>
              </a:solidFill>
              <a:prstDash val="solid"/>
            </a:ln>
          </c:spPr>
          <c:marker>
            <c:symbol val="circle"/>
            <c:size val="13"/>
            <c:spPr>
              <a:solidFill>
                <a:srgbClr val="FEA746"/>
              </a:solidFill>
              <a:ln>
                <a:solidFill>
                  <a:srgbClr val="FEA746"/>
                </a:solidFill>
                <a:prstDash val="solid"/>
              </a:ln>
            </c:spPr>
          </c:marker>
          <c:xVal>
            <c:numRef>
              <c:f>Main!$B$6</c:f>
              <c:numCache>
                <c:formatCode>0.000000</c:formatCode>
                <c:ptCount val="1"/>
                <c:pt idx="0">
                  <c:v>1347.0</c:v>
                </c:pt>
              </c:numCache>
            </c:numRef>
          </c:xVal>
          <c:yVal>
            <c:numRef>
              <c:f>Main!$F$6</c:f>
              <c:numCache>
                <c:formatCode>0.000000</c:formatCode>
                <c:ptCount val="1"/>
                <c:pt idx="0">
                  <c:v>0.00487913670258102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133832"/>
        <c:axId val="2097379672"/>
      </c:scatterChart>
      <c:valAx>
        <c:axId val="2079133832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Arrival Rate (work/time)</a:t>
                </a:r>
              </a:p>
            </c:rich>
          </c:tx>
          <c:layout>
            <c:manualLayout>
              <c:xMode val="edge"/>
              <c:yMode val="edge"/>
              <c:x val="0.377289799046554"/>
              <c:y val="0.9121228991382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97379672"/>
        <c:crosses val="autoZero"/>
        <c:crossBetween val="midCat"/>
      </c:valAx>
      <c:valAx>
        <c:axId val="2097379672"/>
        <c:scaling>
          <c:orientation val="minMax"/>
          <c:max val="0.009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Response Time (time/work)</a:t>
                </a:r>
              </a:p>
            </c:rich>
          </c:tx>
          <c:layout>
            <c:manualLayout>
              <c:xMode val="edge"/>
              <c:yMode val="edge"/>
              <c:x val="0.0146520310309341"/>
              <c:y val="0.1696972835606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79133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12</xdr:row>
      <xdr:rowOff>63500</xdr:rowOff>
    </xdr:from>
    <xdr:to>
      <xdr:col>9</xdr:col>
      <xdr:colOff>50800</xdr:colOff>
      <xdr:row>37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hallah/OraPub/Courses/1%20OPA/04%20Full%203-Circle%20Analysis/Sinclair%20-%20Firefighting%20Diag%20Tempate%201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Ora RT"/>
      <sheetName val="Ora WL"/>
      <sheetName val="Appl"/>
      <sheetName val="OS"/>
    </sheetNames>
    <sheetDataSet>
      <sheetData sheetId="0"/>
      <sheetData sheetId="1">
        <row r="4">
          <cell r="F4">
            <v>1570.46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showRuler="0" workbookViewId="0">
      <selection activeCell="B23" sqref="B23"/>
    </sheetView>
  </sheetViews>
  <sheetFormatPr baseColWidth="10" defaultRowHeight="13" x14ac:dyDescent="0"/>
  <cols>
    <col min="1" max="16384" width="10.7109375" style="8"/>
  </cols>
  <sheetData>
    <row r="3" spans="2:11" ht="25">
      <c r="B3" s="7" t="s">
        <v>15</v>
      </c>
    </row>
    <row r="4" spans="2:11" ht="25">
      <c r="B4" s="7"/>
    </row>
    <row r="5" spans="2:11" ht="25">
      <c r="B5" s="7" t="s">
        <v>12</v>
      </c>
    </row>
    <row r="6" spans="2:11" ht="25">
      <c r="B6" s="7"/>
    </row>
    <row r="7" spans="2:11" ht="48" customHeight="1">
      <c r="B7" s="25" t="s">
        <v>13</v>
      </c>
      <c r="C7" s="26"/>
      <c r="D7" s="26"/>
      <c r="E7" s="26"/>
      <c r="F7" s="26"/>
      <c r="G7" s="26"/>
      <c r="H7" s="26"/>
      <c r="I7" s="26"/>
      <c r="J7" s="26"/>
      <c r="K7" s="26"/>
    </row>
    <row r="9" spans="2:11" s="9" customFormat="1" ht="42" customHeight="1">
      <c r="B9" s="25" t="s">
        <v>14</v>
      </c>
      <c r="C9" s="27"/>
      <c r="D9" s="27"/>
      <c r="E9" s="27"/>
      <c r="F9" s="27"/>
      <c r="G9" s="27"/>
      <c r="H9" s="27"/>
      <c r="I9" s="27"/>
      <c r="J9" s="27"/>
      <c r="K9" s="27"/>
    </row>
    <row r="10" spans="2:11" s="9" customFormat="1"/>
    <row r="13" spans="2:11">
      <c r="B13" s="8" t="s">
        <v>9</v>
      </c>
    </row>
    <row r="15" spans="2:11">
      <c r="B15" s="8" t="s">
        <v>10</v>
      </c>
    </row>
    <row r="17" spans="2:2">
      <c r="B17" s="8" t="s">
        <v>11</v>
      </c>
    </row>
    <row r="20" spans="2:2">
      <c r="B20" s="8" t="s">
        <v>16</v>
      </c>
    </row>
    <row r="21" spans="2:2">
      <c r="B21" s="8" t="s">
        <v>17</v>
      </c>
    </row>
    <row r="22" spans="2:2">
      <c r="B22" s="8" t="s">
        <v>18</v>
      </c>
    </row>
  </sheetData>
  <mergeCells count="2">
    <mergeCell ref="B7:K7"/>
    <mergeCell ref="B9:K9"/>
  </mergeCells>
  <phoneticPr fontId="4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showRuler="0" workbookViewId="0">
      <selection activeCell="B18" sqref="B18"/>
    </sheetView>
  </sheetViews>
  <sheetFormatPr baseColWidth="10" defaultRowHeight="13" x14ac:dyDescent="0"/>
  <cols>
    <col min="1" max="1" width="5.85546875" style="8" customWidth="1"/>
    <col min="2" max="2" width="88.5703125" style="8" customWidth="1"/>
    <col min="3" max="16384" width="10.7109375" style="8"/>
  </cols>
  <sheetData>
    <row r="3" spans="2:2" ht="25">
      <c r="B3" s="7" t="s">
        <v>26</v>
      </c>
    </row>
    <row r="4" spans="2:2" ht="25">
      <c r="B4" s="7"/>
    </row>
    <row r="5" spans="2:2" ht="25">
      <c r="B5" s="7" t="s">
        <v>33</v>
      </c>
    </row>
    <row r="6" spans="2:2" ht="25">
      <c r="B6" s="7"/>
    </row>
    <row r="7" spans="2:2" ht="50">
      <c r="B7" s="17" t="s">
        <v>23</v>
      </c>
    </row>
    <row r="10" spans="2:2" ht="60">
      <c r="B10" s="18" t="s">
        <v>24</v>
      </c>
    </row>
    <row r="13" spans="2:2">
      <c r="B13" s="8" t="s">
        <v>9</v>
      </c>
    </row>
    <row r="15" spans="2:2">
      <c r="B15" s="8" t="s">
        <v>10</v>
      </c>
    </row>
    <row r="17" spans="2:2">
      <c r="B17" s="8" t="s">
        <v>34</v>
      </c>
    </row>
  </sheetData>
  <phoneticPr fontId="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9"/>
  <sheetViews>
    <sheetView tabSelected="1" showRuler="0" workbookViewId="0">
      <selection activeCell="K20" sqref="K20"/>
    </sheetView>
  </sheetViews>
  <sheetFormatPr baseColWidth="10" defaultRowHeight="13" x14ac:dyDescent="0"/>
  <cols>
    <col min="1" max="1" width="7.28515625" style="2" customWidth="1"/>
    <col min="2" max="2" width="13.42578125" style="2" customWidth="1"/>
    <col min="3" max="3" width="10.7109375" style="2"/>
    <col min="4" max="4" width="7.42578125" style="2" customWidth="1"/>
    <col min="5" max="5" width="9.85546875" style="2" customWidth="1"/>
    <col min="6" max="6" width="9.42578125" style="2" customWidth="1"/>
    <col min="7" max="7" width="9.140625" style="2" customWidth="1"/>
    <col min="8" max="8" width="7.85546875" style="2" customWidth="1"/>
    <col min="9" max="9" width="5.28515625" style="2" customWidth="1"/>
    <col min="10" max="10" width="8.7109375" style="2" customWidth="1"/>
    <col min="11" max="11" width="10.7109375" style="2"/>
    <col min="12" max="12" width="2.140625" style="2" customWidth="1"/>
    <col min="13" max="13" width="9" style="2" customWidth="1"/>
    <col min="14" max="14" width="5.85546875" style="2" customWidth="1"/>
    <col min="15" max="15" width="8.85546875" style="2" customWidth="1"/>
    <col min="16" max="16384" width="10.7109375" style="2"/>
  </cols>
  <sheetData>
    <row r="1" spans="1:16" ht="20">
      <c r="A1" s="11" t="s">
        <v>25</v>
      </c>
      <c r="G1"/>
    </row>
    <row r="3" spans="1:16" ht="30" customHeight="1">
      <c r="B3" s="5" t="s">
        <v>0</v>
      </c>
      <c r="C3" s="5" t="s">
        <v>1</v>
      </c>
      <c r="D3" s="5" t="s">
        <v>2</v>
      </c>
      <c r="E3" s="5" t="s">
        <v>27</v>
      </c>
      <c r="F3" s="5" t="s">
        <v>4</v>
      </c>
      <c r="G3" s="5" t="s">
        <v>8</v>
      </c>
      <c r="H3" s="5" t="s">
        <v>3</v>
      </c>
      <c r="I3" s="5" t="s">
        <v>19</v>
      </c>
      <c r="J3" s="22" t="s">
        <v>31</v>
      </c>
      <c r="K3" s="5" t="s">
        <v>22</v>
      </c>
    </row>
    <row r="4" spans="1:16" ht="16">
      <c r="A4" s="14" t="s">
        <v>6</v>
      </c>
      <c r="B4" s="12">
        <v>1100</v>
      </c>
      <c r="C4" s="13">
        <v>4.725E-3</v>
      </c>
      <c r="D4" s="20">
        <v>8</v>
      </c>
      <c r="E4" s="19" t="s">
        <v>28</v>
      </c>
      <c r="F4" s="31">
        <f>IF(E4="cpu",st_c1/(1-H4^m_c1),st_c1/(1-H4))</f>
        <v>4.8798983765466772E-3</v>
      </c>
      <c r="G4" s="6">
        <f>F4-st_c1</f>
        <v>1.5489837654667719E-4</v>
      </c>
      <c r="H4" s="3">
        <f>st_c1*lambda_c1/m_c1</f>
        <v>0.64968749999999997</v>
      </c>
      <c r="I4" s="10">
        <f>lambda_c1*G4</f>
        <v>0.1703882142013449</v>
      </c>
      <c r="J4" s="23" t="s">
        <v>32</v>
      </c>
      <c r="K4" s="2" t="s">
        <v>21</v>
      </c>
    </row>
    <row r="5" spans="1:16" ht="16">
      <c r="A5" s="15" t="s">
        <v>7</v>
      </c>
      <c r="B5" s="12">
        <v>1347</v>
      </c>
      <c r="C5" s="13">
        <v>4.4200000000000003E-3</v>
      </c>
      <c r="D5" s="20">
        <v>8</v>
      </c>
      <c r="E5" s="19" t="str">
        <f>E4</f>
        <v>cpu</v>
      </c>
      <c r="F5" s="31">
        <f>IF(E5="cpu",st_c2/(1-H5^m_c2),st_c2/(1-H5))</f>
        <v>4.8791367025810212E-3</v>
      </c>
      <c r="G5" s="6">
        <f>F5-st_c2</f>
        <v>4.5913670258102088E-4</v>
      </c>
      <c r="H5" s="3">
        <f>st_c2*lambda_c2/m_c2</f>
        <v>0.74421750000000009</v>
      </c>
      <c r="I5" s="10">
        <f>lambda_c2*G5</f>
        <v>0.61845713837663518</v>
      </c>
      <c r="J5" s="24">
        <f>(F5-F4)/F4</f>
        <v>-1.5608398103466781E-4</v>
      </c>
      <c r="K5" s="2" t="s">
        <v>29</v>
      </c>
      <c r="O5" s="2">
        <f>lambda_c1/lambda_c2</f>
        <v>0.81662954714179659</v>
      </c>
    </row>
    <row r="6" spans="1:16" ht="16">
      <c r="A6" s="16" t="s">
        <v>20</v>
      </c>
      <c r="B6" s="12">
        <f>lambda_c2</f>
        <v>1347</v>
      </c>
      <c r="C6" s="13">
        <f>st_c2</f>
        <v>4.4200000000000003E-3</v>
      </c>
      <c r="D6" s="20">
        <v>8</v>
      </c>
      <c r="E6" s="19" t="str">
        <f>E5</f>
        <v>cpu</v>
      </c>
      <c r="F6" s="31">
        <f>IF(E6="cpu",st_c3/(1-H6^m_c3),st_c3/(1-H6))</f>
        <v>4.8791367025810212E-3</v>
      </c>
      <c r="G6" s="6">
        <f>F6-st_c3</f>
        <v>4.5913670258102088E-4</v>
      </c>
      <c r="H6" s="3">
        <f>st_c3*lambda_c3/m_c3</f>
        <v>0.74421750000000009</v>
      </c>
      <c r="I6" s="10">
        <f>lambda_c3*G6</f>
        <v>0.61845713837663518</v>
      </c>
      <c r="J6" s="24">
        <f>(F6-F4)/F4</f>
        <v>-1.5608398103466781E-4</v>
      </c>
      <c r="K6" s="2" t="s">
        <v>30</v>
      </c>
    </row>
    <row r="7" spans="1:16">
      <c r="C7" s="6"/>
    </row>
    <row r="8" spans="1:16" ht="18">
      <c r="C8" s="28" t="s">
        <v>6</v>
      </c>
      <c r="D8" s="28"/>
      <c r="E8" s="28"/>
      <c r="F8" s="28"/>
      <c r="H8" s="29" t="s">
        <v>7</v>
      </c>
      <c r="I8" s="29"/>
      <c r="J8" s="29"/>
      <c r="K8" s="29"/>
      <c r="M8" s="30" t="s">
        <v>20</v>
      </c>
      <c r="N8" s="30"/>
      <c r="O8" s="30"/>
      <c r="P8" s="30"/>
    </row>
    <row r="9" spans="1:16" ht="26" customHeight="1">
      <c r="A9" s="5" t="s">
        <v>5</v>
      </c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/>
      <c r="H9" s="5" t="s">
        <v>1</v>
      </c>
      <c r="I9" s="5" t="s">
        <v>2</v>
      </c>
      <c r="J9" s="5" t="s">
        <v>3</v>
      </c>
      <c r="K9" s="5" t="s">
        <v>4</v>
      </c>
      <c r="M9" s="5" t="s">
        <v>1</v>
      </c>
      <c r="N9" s="5" t="s">
        <v>2</v>
      </c>
      <c r="O9" s="5" t="s">
        <v>3</v>
      </c>
      <c r="P9" s="5" t="s">
        <v>4</v>
      </c>
    </row>
    <row r="10" spans="1:16">
      <c r="A10" s="21">
        <f>MIN(0.98*m_c1/st_c1,0.98*m_c2/st_c2,0.98*m_c3/st_c3)/50</f>
        <v>33.185185185185183</v>
      </c>
      <c r="B10" s="1">
        <v>0</v>
      </c>
      <c r="C10" s="4">
        <f>st_c1</f>
        <v>4.725E-3</v>
      </c>
      <c r="D10" s="10">
        <f>m_c1</f>
        <v>8</v>
      </c>
      <c r="E10" s="3">
        <f>B10*C10/D10</f>
        <v>0</v>
      </c>
      <c r="F10" s="4">
        <f>IF(type_c1="cpu",C10/(1-E10^D10),C10/(1-E10))</f>
        <v>4.725E-3</v>
      </c>
      <c r="H10" s="4">
        <f>st_c2</f>
        <v>4.4200000000000003E-3</v>
      </c>
      <c r="I10" s="10">
        <f>m_c2</f>
        <v>8</v>
      </c>
      <c r="J10" s="3">
        <f>B10*H10/I10</f>
        <v>0</v>
      </c>
      <c r="K10" s="4">
        <f>IF(type_c2="cpu",H10/(1-J10^I10),H10/(1-J10))</f>
        <v>4.4200000000000003E-3</v>
      </c>
      <c r="M10" s="4">
        <f>st_c3</f>
        <v>4.4200000000000003E-3</v>
      </c>
      <c r="N10" s="10">
        <f>m_c3</f>
        <v>8</v>
      </c>
      <c r="O10" s="3">
        <f>B10*M10/N10</f>
        <v>0</v>
      </c>
      <c r="P10" s="4">
        <f>IF(type_c3="cpu",M10/(1-O10^N10),M10/(1-O10))</f>
        <v>4.4200000000000003E-3</v>
      </c>
    </row>
    <row r="11" spans="1:16">
      <c r="B11" s="1">
        <f>B10+jump</f>
        <v>33.185185185185183</v>
      </c>
      <c r="C11" s="4">
        <f>C10</f>
        <v>4.725E-3</v>
      </c>
      <c r="D11" s="10">
        <f t="shared" ref="D11:D59" si="0">m_c1</f>
        <v>8</v>
      </c>
      <c r="E11" s="3">
        <f>B11*C11/D11</f>
        <v>1.9599999999999999E-2</v>
      </c>
      <c r="F11" s="4">
        <f t="shared" ref="F11:F59" si="1">IF(type_c1="cpu",C11/(1-E11^D11),C11/(1-E11))</f>
        <v>4.7250000000001032E-3</v>
      </c>
      <c r="H11" s="4">
        <f>H10</f>
        <v>4.4200000000000003E-3</v>
      </c>
      <c r="I11" s="10">
        <f t="shared" ref="I11:I59" si="2">m_c2</f>
        <v>8</v>
      </c>
      <c r="J11" s="3">
        <f>B11*H11/I11</f>
        <v>1.8334814814814814E-2</v>
      </c>
      <c r="K11" s="4">
        <f t="shared" ref="K11:K59" si="3">IF(type_c2="cpu",H11/(1-J11^I11),H11/(1-J11))</f>
        <v>4.4200000000000567E-3</v>
      </c>
      <c r="M11" s="4">
        <f t="shared" ref="M11:M59" si="4">st_c3</f>
        <v>4.4200000000000003E-3</v>
      </c>
      <c r="N11" s="10">
        <f t="shared" ref="N11:N59" si="5">m_c3</f>
        <v>8</v>
      </c>
      <c r="O11" s="3">
        <f t="shared" ref="O11:O59" si="6">B11*M11/N11</f>
        <v>1.8334814814814814E-2</v>
      </c>
      <c r="P11" s="4">
        <f t="shared" ref="P11:P59" si="7">IF(type_c3="cpu",M11/(1-O11^N11),M11/(1-O11))</f>
        <v>4.4200000000000567E-3</v>
      </c>
    </row>
    <row r="12" spans="1:16">
      <c r="B12" s="1">
        <f t="shared" ref="B12:B59" si="8">B11+jump</f>
        <v>66.370370370370367</v>
      </c>
      <c r="C12" s="4">
        <f t="shared" ref="C12:C59" si="9">C11</f>
        <v>4.725E-3</v>
      </c>
      <c r="D12" s="10">
        <f t="shared" si="0"/>
        <v>8</v>
      </c>
      <c r="E12" s="3">
        <f t="shared" ref="E12:E59" si="10">B12*C12/D12</f>
        <v>3.9199999999999999E-2</v>
      </c>
      <c r="F12" s="4">
        <f t="shared" si="1"/>
        <v>4.7250000000263444E-3</v>
      </c>
      <c r="H12" s="4">
        <f t="shared" ref="H12:H59" si="11">H11</f>
        <v>4.4200000000000003E-3</v>
      </c>
      <c r="I12" s="10">
        <f t="shared" si="2"/>
        <v>8</v>
      </c>
      <c r="J12" s="3">
        <f t="shared" ref="J12:J59" si="12">B12*H12/I12</f>
        <v>3.6669629629629628E-2</v>
      </c>
      <c r="K12" s="4">
        <f t="shared" si="3"/>
        <v>4.4200000000144506E-3</v>
      </c>
      <c r="M12" s="4">
        <f t="shared" si="4"/>
        <v>4.4200000000000003E-3</v>
      </c>
      <c r="N12" s="10">
        <f t="shared" si="5"/>
        <v>8</v>
      </c>
      <c r="O12" s="3">
        <f t="shared" si="6"/>
        <v>3.6669629629629628E-2</v>
      </c>
      <c r="P12" s="4">
        <f t="shared" si="7"/>
        <v>4.4200000000144506E-3</v>
      </c>
    </row>
    <row r="13" spans="1:16">
      <c r="B13" s="1">
        <f t="shared" si="8"/>
        <v>99.555555555555543</v>
      </c>
      <c r="C13" s="4">
        <f t="shared" si="9"/>
        <v>4.725E-3</v>
      </c>
      <c r="D13" s="10">
        <f t="shared" si="0"/>
        <v>8</v>
      </c>
      <c r="E13" s="3">
        <f t="shared" si="10"/>
        <v>5.8799999999999991E-2</v>
      </c>
      <c r="F13" s="4">
        <f t="shared" si="1"/>
        <v>4.7250000006751813E-3</v>
      </c>
      <c r="H13" s="4">
        <f t="shared" si="11"/>
        <v>4.4200000000000003E-3</v>
      </c>
      <c r="I13" s="10">
        <f t="shared" si="2"/>
        <v>8</v>
      </c>
      <c r="J13" s="3">
        <f t="shared" si="12"/>
        <v>5.5004444444444439E-2</v>
      </c>
      <c r="K13" s="4">
        <f t="shared" si="3"/>
        <v>4.4200000003703438E-3</v>
      </c>
      <c r="M13" s="4">
        <f t="shared" si="4"/>
        <v>4.4200000000000003E-3</v>
      </c>
      <c r="N13" s="10">
        <f t="shared" si="5"/>
        <v>8</v>
      </c>
      <c r="O13" s="3">
        <f t="shared" si="6"/>
        <v>5.5004444444444439E-2</v>
      </c>
      <c r="P13" s="4">
        <f t="shared" si="7"/>
        <v>4.4200000003703438E-3</v>
      </c>
    </row>
    <row r="14" spans="1:16">
      <c r="B14" s="1">
        <f t="shared" si="8"/>
        <v>132.74074074074073</v>
      </c>
      <c r="C14" s="4">
        <f t="shared" si="9"/>
        <v>4.725E-3</v>
      </c>
      <c r="D14" s="10">
        <f t="shared" si="0"/>
        <v>8</v>
      </c>
      <c r="E14" s="3">
        <f t="shared" si="10"/>
        <v>7.8399999999999997E-2</v>
      </c>
      <c r="F14" s="4">
        <f t="shared" si="1"/>
        <v>4.7250000067441981E-3</v>
      </c>
      <c r="H14" s="4">
        <f t="shared" si="11"/>
        <v>4.4200000000000003E-3</v>
      </c>
      <c r="I14" s="10">
        <f t="shared" si="2"/>
        <v>8</v>
      </c>
      <c r="J14" s="3">
        <f t="shared" si="12"/>
        <v>7.3339259259259257E-2</v>
      </c>
      <c r="K14" s="4">
        <f t="shared" si="3"/>
        <v>4.4200000036992565E-3</v>
      </c>
      <c r="M14" s="4">
        <f t="shared" si="4"/>
        <v>4.4200000000000003E-3</v>
      </c>
      <c r="N14" s="10">
        <f t="shared" si="5"/>
        <v>8</v>
      </c>
      <c r="O14" s="3">
        <f t="shared" si="6"/>
        <v>7.3339259259259257E-2</v>
      </c>
      <c r="P14" s="4">
        <f t="shared" si="7"/>
        <v>4.4200000036992565E-3</v>
      </c>
    </row>
    <row r="15" spans="1:16">
      <c r="B15" s="1">
        <f t="shared" si="8"/>
        <v>165.92592592592592</v>
      </c>
      <c r="C15" s="4">
        <f t="shared" si="9"/>
        <v>4.725E-3</v>
      </c>
      <c r="D15" s="10">
        <f t="shared" si="0"/>
        <v>8</v>
      </c>
      <c r="E15" s="3">
        <f t="shared" si="10"/>
        <v>9.8000000000000004E-2</v>
      </c>
      <c r="F15" s="4">
        <f t="shared" si="1"/>
        <v>4.7250000401985537E-3</v>
      </c>
      <c r="H15" s="4">
        <f t="shared" si="11"/>
        <v>4.4200000000000003E-3</v>
      </c>
      <c r="I15" s="10">
        <f t="shared" si="2"/>
        <v>8</v>
      </c>
      <c r="J15" s="3">
        <f t="shared" si="12"/>
        <v>9.1674074074074074E-2</v>
      </c>
      <c r="K15" s="4">
        <f t="shared" si="3"/>
        <v>4.4200000220492863E-3</v>
      </c>
      <c r="M15" s="4">
        <f t="shared" si="4"/>
        <v>4.4200000000000003E-3</v>
      </c>
      <c r="N15" s="10">
        <f t="shared" si="5"/>
        <v>8</v>
      </c>
      <c r="O15" s="3">
        <f t="shared" si="6"/>
        <v>9.1674074074074074E-2</v>
      </c>
      <c r="P15" s="4">
        <f t="shared" si="7"/>
        <v>4.4200000220492863E-3</v>
      </c>
    </row>
    <row r="16" spans="1:16">
      <c r="B16" s="1">
        <f t="shared" si="8"/>
        <v>199.11111111111111</v>
      </c>
      <c r="C16" s="4">
        <f t="shared" si="9"/>
        <v>4.725E-3</v>
      </c>
      <c r="D16" s="10">
        <f t="shared" si="0"/>
        <v>8</v>
      </c>
      <c r="E16" s="3">
        <f t="shared" si="10"/>
        <v>0.1176</v>
      </c>
      <c r="F16" s="4">
        <f t="shared" si="1"/>
        <v>4.7250001728464256E-3</v>
      </c>
      <c r="H16" s="4">
        <f t="shared" si="11"/>
        <v>4.4200000000000003E-3</v>
      </c>
      <c r="I16" s="10">
        <f t="shared" si="2"/>
        <v>8</v>
      </c>
      <c r="J16" s="3">
        <f t="shared" si="12"/>
        <v>0.11000888888888889</v>
      </c>
      <c r="K16" s="4">
        <f t="shared" si="3"/>
        <v>4.4200000948078954E-3</v>
      </c>
      <c r="M16" s="4">
        <f t="shared" si="4"/>
        <v>4.4200000000000003E-3</v>
      </c>
      <c r="N16" s="10">
        <f t="shared" si="5"/>
        <v>8</v>
      </c>
      <c r="O16" s="3">
        <f t="shared" si="6"/>
        <v>0.11000888888888889</v>
      </c>
      <c r="P16" s="4">
        <f t="shared" si="7"/>
        <v>4.4200000948078954E-3</v>
      </c>
    </row>
    <row r="17" spans="2:16">
      <c r="B17" s="1">
        <f t="shared" si="8"/>
        <v>232.2962962962963</v>
      </c>
      <c r="C17" s="4">
        <f t="shared" si="9"/>
        <v>4.725E-3</v>
      </c>
      <c r="D17" s="10">
        <f t="shared" si="0"/>
        <v>8</v>
      </c>
      <c r="E17" s="3">
        <f t="shared" si="10"/>
        <v>0.13720000000000002</v>
      </c>
      <c r="F17" s="4">
        <f t="shared" si="1"/>
        <v>4.7250005932459177E-3</v>
      </c>
      <c r="H17" s="4">
        <f t="shared" si="11"/>
        <v>4.4200000000000003E-3</v>
      </c>
      <c r="I17" s="10">
        <f t="shared" si="2"/>
        <v>8</v>
      </c>
      <c r="J17" s="3">
        <f t="shared" si="12"/>
        <v>0.12834370370370371</v>
      </c>
      <c r="K17" s="4">
        <f t="shared" si="3"/>
        <v>4.4200003254009712E-3</v>
      </c>
      <c r="M17" s="4">
        <f t="shared" si="4"/>
        <v>4.4200000000000003E-3</v>
      </c>
      <c r="N17" s="10">
        <f t="shared" si="5"/>
        <v>8</v>
      </c>
      <c r="O17" s="3">
        <f t="shared" si="6"/>
        <v>0.12834370370370371</v>
      </c>
      <c r="P17" s="4">
        <f t="shared" si="7"/>
        <v>4.4200003254009712E-3</v>
      </c>
    </row>
    <row r="18" spans="2:16">
      <c r="B18" s="1">
        <f t="shared" si="8"/>
        <v>265.48148148148147</v>
      </c>
      <c r="C18" s="4">
        <f t="shared" si="9"/>
        <v>4.725E-3</v>
      </c>
      <c r="D18" s="10">
        <f t="shared" si="0"/>
        <v>8</v>
      </c>
      <c r="E18" s="3">
        <f t="shared" si="10"/>
        <v>0.15679999999999999</v>
      </c>
      <c r="F18" s="4">
        <f t="shared" si="1"/>
        <v>4.7250017265153274E-3</v>
      </c>
      <c r="H18" s="4">
        <f t="shared" si="11"/>
        <v>4.4200000000000003E-3</v>
      </c>
      <c r="I18" s="10">
        <f t="shared" si="2"/>
        <v>8</v>
      </c>
      <c r="J18" s="3">
        <f t="shared" si="12"/>
        <v>0.14667851851851851</v>
      </c>
      <c r="K18" s="4">
        <f t="shared" si="3"/>
        <v>4.4200009470098172E-3</v>
      </c>
      <c r="M18" s="4">
        <f t="shared" si="4"/>
        <v>4.4200000000000003E-3</v>
      </c>
      <c r="N18" s="10">
        <f t="shared" si="5"/>
        <v>8</v>
      </c>
      <c r="O18" s="3">
        <f t="shared" si="6"/>
        <v>0.14667851851851851</v>
      </c>
      <c r="P18" s="4">
        <f t="shared" si="7"/>
        <v>4.4200009470098172E-3</v>
      </c>
    </row>
    <row r="19" spans="2:16">
      <c r="B19" s="1">
        <f t="shared" si="8"/>
        <v>298.66666666666663</v>
      </c>
      <c r="C19" s="4">
        <f t="shared" si="9"/>
        <v>4.725E-3</v>
      </c>
      <c r="D19" s="10">
        <f t="shared" si="0"/>
        <v>8</v>
      </c>
      <c r="E19" s="3">
        <f t="shared" si="10"/>
        <v>0.17639999999999997</v>
      </c>
      <c r="F19" s="4">
        <f t="shared" si="1"/>
        <v>4.725004429868826E-3</v>
      </c>
      <c r="H19" s="4">
        <f t="shared" si="11"/>
        <v>4.4200000000000003E-3</v>
      </c>
      <c r="I19" s="10">
        <f t="shared" si="2"/>
        <v>8</v>
      </c>
      <c r="J19" s="3">
        <f t="shared" si="12"/>
        <v>0.16501333333333332</v>
      </c>
      <c r="K19" s="4">
        <f t="shared" si="3"/>
        <v>4.4200024298239396E-3</v>
      </c>
      <c r="M19" s="4">
        <f t="shared" si="4"/>
        <v>4.4200000000000003E-3</v>
      </c>
      <c r="N19" s="10">
        <f t="shared" si="5"/>
        <v>8</v>
      </c>
      <c r="O19" s="3">
        <f t="shared" si="6"/>
        <v>0.16501333333333332</v>
      </c>
      <c r="P19" s="4">
        <f t="shared" si="7"/>
        <v>4.4200024298239396E-3</v>
      </c>
    </row>
    <row r="20" spans="2:16">
      <c r="B20" s="1">
        <f t="shared" si="8"/>
        <v>331.85185185185179</v>
      </c>
      <c r="C20" s="4">
        <f t="shared" si="9"/>
        <v>4.725E-3</v>
      </c>
      <c r="D20" s="10">
        <f t="shared" si="0"/>
        <v>8</v>
      </c>
      <c r="E20" s="3">
        <f t="shared" si="10"/>
        <v>0.19599999999999995</v>
      </c>
      <c r="F20" s="4">
        <f t="shared" si="1"/>
        <v>4.7250102908519337E-3</v>
      </c>
      <c r="H20" s="4">
        <f t="shared" si="11"/>
        <v>4.4200000000000003E-3</v>
      </c>
      <c r="I20" s="10">
        <f t="shared" si="2"/>
        <v>8</v>
      </c>
      <c r="J20" s="3">
        <f t="shared" si="12"/>
        <v>0.18334814814814812</v>
      </c>
      <c r="K20" s="4">
        <f t="shared" si="3"/>
        <v>4.420005644624375E-3</v>
      </c>
      <c r="M20" s="4">
        <f t="shared" si="4"/>
        <v>4.4200000000000003E-3</v>
      </c>
      <c r="N20" s="10">
        <f t="shared" si="5"/>
        <v>8</v>
      </c>
      <c r="O20" s="3">
        <f t="shared" si="6"/>
        <v>0.18334814814814812</v>
      </c>
      <c r="P20" s="4">
        <f t="shared" si="7"/>
        <v>4.420005644624375E-3</v>
      </c>
    </row>
    <row r="21" spans="2:16">
      <c r="B21" s="1">
        <f t="shared" si="8"/>
        <v>365.03703703703695</v>
      </c>
      <c r="C21" s="4">
        <f t="shared" si="9"/>
        <v>4.725E-3</v>
      </c>
      <c r="D21" s="10">
        <f t="shared" si="0"/>
        <v>8</v>
      </c>
      <c r="E21" s="3">
        <f t="shared" si="10"/>
        <v>0.21559999999999996</v>
      </c>
      <c r="F21" s="4">
        <f t="shared" si="1"/>
        <v>4.725022059409994E-3</v>
      </c>
      <c r="H21" s="4">
        <f t="shared" si="11"/>
        <v>4.4200000000000003E-3</v>
      </c>
      <c r="I21" s="10">
        <f t="shared" si="2"/>
        <v>8</v>
      </c>
      <c r="J21" s="3">
        <f t="shared" si="12"/>
        <v>0.20168296296296293</v>
      </c>
      <c r="K21" s="4">
        <f t="shared" si="3"/>
        <v>4.4200120997713189E-3</v>
      </c>
      <c r="M21" s="4">
        <f t="shared" si="4"/>
        <v>4.4200000000000003E-3</v>
      </c>
      <c r="N21" s="10">
        <f t="shared" si="5"/>
        <v>8</v>
      </c>
      <c r="O21" s="3">
        <f t="shared" si="6"/>
        <v>0.20168296296296293</v>
      </c>
      <c r="P21" s="4">
        <f t="shared" si="7"/>
        <v>4.4200120997713189E-3</v>
      </c>
    </row>
    <row r="22" spans="2:16">
      <c r="B22" s="1">
        <f t="shared" si="8"/>
        <v>398.22222222222211</v>
      </c>
      <c r="C22" s="4">
        <f t="shared" si="9"/>
        <v>4.725E-3</v>
      </c>
      <c r="D22" s="10">
        <f t="shared" si="0"/>
        <v>8</v>
      </c>
      <c r="E22" s="3">
        <f t="shared" si="10"/>
        <v>0.23519999999999994</v>
      </c>
      <c r="F22" s="4">
        <f t="shared" si="1"/>
        <v>4.7250442490976916E-3</v>
      </c>
      <c r="H22" s="4">
        <f t="shared" si="11"/>
        <v>4.4200000000000003E-3</v>
      </c>
      <c r="I22" s="10">
        <f t="shared" si="2"/>
        <v>8</v>
      </c>
      <c r="J22" s="3">
        <f t="shared" si="12"/>
        <v>0.22001777777777773</v>
      </c>
      <c r="K22" s="4">
        <f t="shared" si="3"/>
        <v>4.4200242709539015E-3</v>
      </c>
      <c r="M22" s="4">
        <f t="shared" si="4"/>
        <v>4.4200000000000003E-3</v>
      </c>
      <c r="N22" s="10">
        <f t="shared" si="5"/>
        <v>8</v>
      </c>
      <c r="O22" s="3">
        <f t="shared" si="6"/>
        <v>0.22001777777777773</v>
      </c>
      <c r="P22" s="4">
        <f t="shared" si="7"/>
        <v>4.4200242709539015E-3</v>
      </c>
    </row>
    <row r="23" spans="2:16">
      <c r="B23" s="1">
        <f t="shared" si="8"/>
        <v>431.40740740740728</v>
      </c>
      <c r="C23" s="4">
        <f t="shared" si="9"/>
        <v>4.725E-3</v>
      </c>
      <c r="D23" s="10">
        <f t="shared" si="0"/>
        <v>8</v>
      </c>
      <c r="E23" s="3">
        <f t="shared" si="10"/>
        <v>0.25479999999999992</v>
      </c>
      <c r="F23" s="4">
        <f t="shared" si="1"/>
        <v>4.7250839469492713E-3</v>
      </c>
      <c r="H23" s="4">
        <f t="shared" si="11"/>
        <v>4.4200000000000003E-3</v>
      </c>
      <c r="I23" s="10">
        <f t="shared" si="2"/>
        <v>8</v>
      </c>
      <c r="J23" s="3">
        <f t="shared" si="12"/>
        <v>0.23835259259259253</v>
      </c>
      <c r="K23" s="4">
        <f t="shared" si="3"/>
        <v>4.420046045355985E-3</v>
      </c>
      <c r="M23" s="4">
        <f t="shared" si="4"/>
        <v>4.4200000000000003E-3</v>
      </c>
      <c r="N23" s="10">
        <f t="shared" si="5"/>
        <v>8</v>
      </c>
      <c r="O23" s="3">
        <f t="shared" si="6"/>
        <v>0.23835259259259253</v>
      </c>
      <c r="P23" s="4">
        <f t="shared" si="7"/>
        <v>4.420046045355985E-3</v>
      </c>
    </row>
    <row r="24" spans="2:16">
      <c r="B24" s="1">
        <f t="shared" si="8"/>
        <v>464.59259259259244</v>
      </c>
      <c r="C24" s="4">
        <f t="shared" si="9"/>
        <v>4.725E-3</v>
      </c>
      <c r="D24" s="10">
        <f t="shared" si="0"/>
        <v>8</v>
      </c>
      <c r="E24" s="3">
        <f t="shared" si="10"/>
        <v>0.27439999999999992</v>
      </c>
      <c r="F24" s="4">
        <f t="shared" si="1"/>
        <v>4.7251518758174372E-3</v>
      </c>
      <c r="H24" s="4">
        <f t="shared" si="11"/>
        <v>4.4200000000000003E-3</v>
      </c>
      <c r="I24" s="10">
        <f t="shared" si="2"/>
        <v>8</v>
      </c>
      <c r="J24" s="3">
        <f t="shared" si="12"/>
        <v>0.25668740740740736</v>
      </c>
      <c r="K24" s="4">
        <f t="shared" si="3"/>
        <v>4.4200833042124148E-3</v>
      </c>
      <c r="M24" s="4">
        <f t="shared" si="4"/>
        <v>4.4200000000000003E-3</v>
      </c>
      <c r="N24" s="10">
        <f t="shared" si="5"/>
        <v>8</v>
      </c>
      <c r="O24" s="3">
        <f t="shared" si="6"/>
        <v>0.25668740740740736</v>
      </c>
      <c r="P24" s="4">
        <f t="shared" si="7"/>
        <v>4.4200833042124148E-3</v>
      </c>
    </row>
    <row r="25" spans="2:16">
      <c r="B25" s="1">
        <f t="shared" si="8"/>
        <v>497.7777777777776</v>
      </c>
      <c r="C25" s="4">
        <f t="shared" si="9"/>
        <v>4.725E-3</v>
      </c>
      <c r="D25" s="10">
        <f t="shared" si="0"/>
        <v>8</v>
      </c>
      <c r="E25" s="3">
        <f t="shared" si="10"/>
        <v>0.29399999999999987</v>
      </c>
      <c r="F25" s="4">
        <f t="shared" si="1"/>
        <v>4.7252637574275924E-3</v>
      </c>
      <c r="H25" s="4">
        <f t="shared" si="11"/>
        <v>4.4200000000000003E-3</v>
      </c>
      <c r="I25" s="10">
        <f t="shared" si="2"/>
        <v>8</v>
      </c>
      <c r="J25" s="3">
        <f t="shared" si="12"/>
        <v>0.27502222222222217</v>
      </c>
      <c r="K25" s="4">
        <f t="shared" si="3"/>
        <v>4.4201446700991966E-3</v>
      </c>
      <c r="M25" s="4">
        <f t="shared" si="4"/>
        <v>4.4200000000000003E-3</v>
      </c>
      <c r="N25" s="10">
        <f t="shared" si="5"/>
        <v>8</v>
      </c>
      <c r="O25" s="3">
        <f t="shared" si="6"/>
        <v>0.27502222222222217</v>
      </c>
      <c r="P25" s="4">
        <f t="shared" si="7"/>
        <v>4.4201446700991966E-3</v>
      </c>
    </row>
    <row r="26" spans="2:16">
      <c r="B26" s="1">
        <f t="shared" si="8"/>
        <v>530.96296296296282</v>
      </c>
      <c r="C26" s="4">
        <f t="shared" si="9"/>
        <v>4.725E-3</v>
      </c>
      <c r="D26" s="10">
        <f t="shared" si="0"/>
        <v>8</v>
      </c>
      <c r="E26" s="3">
        <f t="shared" si="10"/>
        <v>0.31359999999999993</v>
      </c>
      <c r="F26" s="4">
        <f t="shared" si="1"/>
        <v>4.7254420291108776E-3</v>
      </c>
      <c r="H26" s="4">
        <f t="shared" si="11"/>
        <v>4.4200000000000003E-3</v>
      </c>
      <c r="I26" s="10">
        <f t="shared" si="2"/>
        <v>8</v>
      </c>
      <c r="J26" s="3">
        <f t="shared" si="12"/>
        <v>0.29335703703703697</v>
      </c>
      <c r="K26" s="4">
        <f t="shared" si="3"/>
        <v>4.4202424477594177E-3</v>
      </c>
      <c r="M26" s="4">
        <f t="shared" si="4"/>
        <v>4.4200000000000003E-3</v>
      </c>
      <c r="N26" s="10">
        <f t="shared" si="5"/>
        <v>8</v>
      </c>
      <c r="O26" s="3">
        <f t="shared" si="6"/>
        <v>0.29335703703703697</v>
      </c>
      <c r="P26" s="4">
        <f t="shared" si="7"/>
        <v>4.4202424477594177E-3</v>
      </c>
    </row>
    <row r="27" spans="2:16">
      <c r="B27" s="1">
        <f t="shared" si="8"/>
        <v>564.14814814814804</v>
      </c>
      <c r="C27" s="4">
        <f t="shared" si="9"/>
        <v>4.725E-3</v>
      </c>
      <c r="D27" s="10">
        <f t="shared" si="0"/>
        <v>8</v>
      </c>
      <c r="E27" s="3">
        <f t="shared" si="10"/>
        <v>0.33319999999999994</v>
      </c>
      <c r="F27" s="4">
        <f t="shared" si="1"/>
        <v>4.7257179723867041E-3</v>
      </c>
      <c r="H27" s="4">
        <f t="shared" si="11"/>
        <v>4.4200000000000003E-3</v>
      </c>
      <c r="I27" s="10">
        <f t="shared" si="2"/>
        <v>8</v>
      </c>
      <c r="J27" s="3">
        <f t="shared" si="12"/>
        <v>0.31169185185185183</v>
      </c>
      <c r="K27" s="4">
        <f t="shared" si="3"/>
        <v>4.420393789882719E-3</v>
      </c>
      <c r="M27" s="4">
        <f t="shared" si="4"/>
        <v>4.4200000000000003E-3</v>
      </c>
      <c r="N27" s="10">
        <f t="shared" si="5"/>
        <v>8</v>
      </c>
      <c r="O27" s="3">
        <f t="shared" si="6"/>
        <v>0.31169185185185183</v>
      </c>
      <c r="P27" s="4">
        <f t="shared" si="7"/>
        <v>4.420393789882719E-3</v>
      </c>
    </row>
    <row r="28" spans="2:16">
      <c r="B28" s="1">
        <f t="shared" si="8"/>
        <v>597.33333333333326</v>
      </c>
      <c r="C28" s="4">
        <f t="shared" si="9"/>
        <v>4.725E-3</v>
      </c>
      <c r="D28" s="10">
        <f t="shared" si="0"/>
        <v>8</v>
      </c>
      <c r="E28" s="3">
        <f t="shared" si="10"/>
        <v>0.35279999999999995</v>
      </c>
      <c r="F28" s="4">
        <f t="shared" si="1"/>
        <v>4.7261343176032873E-3</v>
      </c>
      <c r="H28" s="4">
        <f t="shared" si="11"/>
        <v>4.4200000000000003E-3</v>
      </c>
      <c r="I28" s="10">
        <f t="shared" si="2"/>
        <v>8</v>
      </c>
      <c r="J28" s="3">
        <f t="shared" si="12"/>
        <v>0.33002666666666663</v>
      </c>
      <c r="K28" s="4">
        <f t="shared" si="3"/>
        <v>4.4206221221388172E-3</v>
      </c>
      <c r="M28" s="4">
        <f t="shared" si="4"/>
        <v>4.4200000000000003E-3</v>
      </c>
      <c r="N28" s="10">
        <f t="shared" si="5"/>
        <v>8</v>
      </c>
      <c r="O28" s="3">
        <f t="shared" si="6"/>
        <v>0.33002666666666663</v>
      </c>
      <c r="P28" s="4">
        <f t="shared" si="7"/>
        <v>4.4206221221388172E-3</v>
      </c>
    </row>
    <row r="29" spans="2:16">
      <c r="B29" s="1">
        <f t="shared" si="8"/>
        <v>630.51851851851848</v>
      </c>
      <c r="C29" s="4">
        <f t="shared" si="9"/>
        <v>4.725E-3</v>
      </c>
      <c r="D29" s="10">
        <f t="shared" si="0"/>
        <v>8</v>
      </c>
      <c r="E29" s="3">
        <f t="shared" si="10"/>
        <v>0.37239999999999995</v>
      </c>
      <c r="F29" s="4">
        <f t="shared" si="1"/>
        <v>4.7267483962405814E-3</v>
      </c>
      <c r="H29" s="4">
        <f t="shared" si="11"/>
        <v>4.4200000000000003E-3</v>
      </c>
      <c r="I29" s="10">
        <f t="shared" si="2"/>
        <v>8</v>
      </c>
      <c r="J29" s="3">
        <f t="shared" si="12"/>
        <v>0.34836148148148149</v>
      </c>
      <c r="K29" s="4">
        <f t="shared" si="3"/>
        <v>4.420958865083909E-3</v>
      </c>
      <c r="M29" s="4">
        <f t="shared" si="4"/>
        <v>4.4200000000000003E-3</v>
      </c>
      <c r="N29" s="10">
        <f t="shared" si="5"/>
        <v>8</v>
      </c>
      <c r="O29" s="3">
        <f t="shared" si="6"/>
        <v>0.34836148148148149</v>
      </c>
      <c r="P29" s="4">
        <f t="shared" si="7"/>
        <v>4.420958865083909E-3</v>
      </c>
    </row>
    <row r="30" spans="2:16">
      <c r="B30" s="1">
        <f t="shared" si="8"/>
        <v>663.7037037037037</v>
      </c>
      <c r="C30" s="4">
        <f t="shared" si="9"/>
        <v>4.725E-3</v>
      </c>
      <c r="D30" s="10">
        <f t="shared" si="0"/>
        <v>8</v>
      </c>
      <c r="E30" s="3">
        <f t="shared" si="10"/>
        <v>0.39200000000000002</v>
      </c>
      <c r="F30" s="4">
        <f t="shared" si="1"/>
        <v>4.7276359220317019E-3</v>
      </c>
      <c r="H30" s="4">
        <f t="shared" si="11"/>
        <v>4.4200000000000003E-3</v>
      </c>
      <c r="I30" s="10">
        <f t="shared" si="2"/>
        <v>8</v>
      </c>
      <c r="J30" s="3">
        <f t="shared" si="12"/>
        <v>0.3666962962962963</v>
      </c>
      <c r="K30" s="4">
        <f t="shared" si="3"/>
        <v>4.4214454945674178E-3</v>
      </c>
      <c r="M30" s="4">
        <f t="shared" si="4"/>
        <v>4.4200000000000003E-3</v>
      </c>
      <c r="N30" s="10">
        <f t="shared" si="5"/>
        <v>8</v>
      </c>
      <c r="O30" s="3">
        <f t="shared" si="6"/>
        <v>0.3666962962962963</v>
      </c>
      <c r="P30" s="4">
        <f t="shared" si="7"/>
        <v>4.4214454945674178E-3</v>
      </c>
    </row>
    <row r="31" spans="2:16">
      <c r="B31" s="1">
        <f t="shared" si="8"/>
        <v>696.88888888888891</v>
      </c>
      <c r="C31" s="4">
        <f t="shared" si="9"/>
        <v>4.725E-3</v>
      </c>
      <c r="D31" s="10">
        <f t="shared" si="0"/>
        <v>8</v>
      </c>
      <c r="E31" s="3">
        <f t="shared" si="10"/>
        <v>0.41160000000000002</v>
      </c>
      <c r="F31" s="4">
        <f t="shared" si="1"/>
        <v>4.7288954949462518E-3</v>
      </c>
      <c r="H31" s="4">
        <f t="shared" si="11"/>
        <v>4.4200000000000003E-3</v>
      </c>
      <c r="I31" s="10">
        <f t="shared" si="2"/>
        <v>8</v>
      </c>
      <c r="J31" s="3">
        <f t="shared" si="12"/>
        <v>0.38503111111111116</v>
      </c>
      <c r="K31" s="4">
        <f t="shared" si="3"/>
        <v>4.4221359873405459E-3</v>
      </c>
      <c r="M31" s="4">
        <f t="shared" si="4"/>
        <v>4.4200000000000003E-3</v>
      </c>
      <c r="N31" s="10">
        <f t="shared" si="5"/>
        <v>8</v>
      </c>
      <c r="O31" s="3">
        <f t="shared" si="6"/>
        <v>0.38503111111111116</v>
      </c>
      <c r="P31" s="4">
        <f t="shared" si="7"/>
        <v>4.4221359873405459E-3</v>
      </c>
    </row>
    <row r="32" spans="2:16">
      <c r="B32" s="1">
        <f t="shared" si="8"/>
        <v>730.07407407407413</v>
      </c>
      <c r="C32" s="4">
        <f t="shared" si="9"/>
        <v>4.725E-3</v>
      </c>
      <c r="D32" s="10">
        <f t="shared" si="0"/>
        <v>8</v>
      </c>
      <c r="E32" s="3">
        <f t="shared" si="10"/>
        <v>0.43120000000000003</v>
      </c>
      <c r="F32" s="4">
        <f t="shared" si="1"/>
        <v>4.730653940018521E-3</v>
      </c>
      <c r="H32" s="4">
        <f t="shared" si="11"/>
        <v>4.4200000000000003E-3</v>
      </c>
      <c r="I32" s="10">
        <f t="shared" si="2"/>
        <v>8</v>
      </c>
      <c r="J32" s="3">
        <f t="shared" si="12"/>
        <v>0.40336592592592596</v>
      </c>
      <c r="K32" s="4">
        <f t="shared" si="3"/>
        <v>4.4230997052493483E-3</v>
      </c>
      <c r="M32" s="4">
        <f t="shared" si="4"/>
        <v>4.4200000000000003E-3</v>
      </c>
      <c r="N32" s="10">
        <f t="shared" si="5"/>
        <v>8</v>
      </c>
      <c r="O32" s="3">
        <f t="shared" si="6"/>
        <v>0.40336592592592596</v>
      </c>
      <c r="P32" s="4">
        <f t="shared" si="7"/>
        <v>4.4230997052493483E-3</v>
      </c>
    </row>
    <row r="33" spans="2:16">
      <c r="B33" s="1">
        <f t="shared" si="8"/>
        <v>763.25925925925935</v>
      </c>
      <c r="C33" s="4">
        <f t="shared" si="9"/>
        <v>4.725E-3</v>
      </c>
      <c r="D33" s="10">
        <f t="shared" si="0"/>
        <v>8</v>
      </c>
      <c r="E33" s="3">
        <f t="shared" si="10"/>
        <v>0.45080000000000003</v>
      </c>
      <c r="F33" s="4">
        <f t="shared" si="1"/>
        <v>4.7330726184616999E-3</v>
      </c>
      <c r="H33" s="4">
        <f t="shared" si="11"/>
        <v>4.4200000000000003E-3</v>
      </c>
      <c r="I33" s="10">
        <f t="shared" si="2"/>
        <v>8</v>
      </c>
      <c r="J33" s="3">
        <f t="shared" si="12"/>
        <v>0.42170074074074082</v>
      </c>
      <c r="K33" s="4">
        <f t="shared" si="3"/>
        <v>4.4244247804547969E-3</v>
      </c>
      <c r="M33" s="4">
        <f t="shared" si="4"/>
        <v>4.4200000000000003E-3</v>
      </c>
      <c r="N33" s="10">
        <f t="shared" si="5"/>
        <v>8</v>
      </c>
      <c r="O33" s="3">
        <f t="shared" si="6"/>
        <v>0.42170074074074082</v>
      </c>
      <c r="P33" s="4">
        <f t="shared" si="7"/>
        <v>4.4244247804547969E-3</v>
      </c>
    </row>
    <row r="34" spans="2:16">
      <c r="B34" s="1">
        <f t="shared" si="8"/>
        <v>796.44444444444457</v>
      </c>
      <c r="C34" s="4">
        <f t="shared" si="9"/>
        <v>4.725E-3</v>
      </c>
      <c r="D34" s="10">
        <f t="shared" si="0"/>
        <v>8</v>
      </c>
      <c r="E34" s="3">
        <f t="shared" si="10"/>
        <v>0.4704000000000001</v>
      </c>
      <c r="F34" s="4">
        <f t="shared" si="1"/>
        <v>4.7363548850028877E-3</v>
      </c>
      <c r="H34" s="4">
        <f t="shared" si="11"/>
        <v>4.4200000000000003E-3</v>
      </c>
      <c r="I34" s="10">
        <f t="shared" si="2"/>
        <v>8</v>
      </c>
      <c r="J34" s="3">
        <f t="shared" si="12"/>
        <v>0.44003555555555568</v>
      </c>
      <c r="K34" s="4">
        <f t="shared" si="3"/>
        <v>4.4262220766450571E-3</v>
      </c>
      <c r="M34" s="4">
        <f t="shared" si="4"/>
        <v>4.4200000000000003E-3</v>
      </c>
      <c r="N34" s="10">
        <f t="shared" si="5"/>
        <v>8</v>
      </c>
      <c r="O34" s="3">
        <f t="shared" si="6"/>
        <v>0.44003555555555568</v>
      </c>
      <c r="P34" s="4">
        <f t="shared" si="7"/>
        <v>4.4262220766450571E-3</v>
      </c>
    </row>
    <row r="35" spans="2:16">
      <c r="B35" s="1">
        <f t="shared" si="8"/>
        <v>829.62962962962979</v>
      </c>
      <c r="C35" s="4">
        <f t="shared" si="9"/>
        <v>4.725E-3</v>
      </c>
      <c r="D35" s="10">
        <f t="shared" si="0"/>
        <v>8</v>
      </c>
      <c r="E35" s="3">
        <f t="shared" si="10"/>
        <v>0.4900000000000001</v>
      </c>
      <c r="F35" s="4">
        <f t="shared" si="1"/>
        <v>4.740754917903418E-3</v>
      </c>
      <c r="H35" s="4">
        <f t="shared" si="11"/>
        <v>4.4200000000000003E-3</v>
      </c>
      <c r="I35" s="10">
        <f t="shared" si="2"/>
        <v>8</v>
      </c>
      <c r="J35" s="3">
        <f t="shared" si="12"/>
        <v>0.45837037037037048</v>
      </c>
      <c r="K35" s="4">
        <f t="shared" si="3"/>
        <v>4.4286298187048503E-3</v>
      </c>
      <c r="M35" s="4">
        <f t="shared" si="4"/>
        <v>4.4200000000000003E-3</v>
      </c>
      <c r="N35" s="10">
        <f t="shared" si="5"/>
        <v>8</v>
      </c>
      <c r="O35" s="3">
        <f t="shared" si="6"/>
        <v>0.45837037037037048</v>
      </c>
      <c r="P35" s="4">
        <f t="shared" si="7"/>
        <v>4.4286298187048503E-3</v>
      </c>
    </row>
    <row r="36" spans="2:16">
      <c r="B36" s="1">
        <f t="shared" si="8"/>
        <v>862.81481481481501</v>
      </c>
      <c r="C36" s="4">
        <f t="shared" si="9"/>
        <v>4.725E-3</v>
      </c>
      <c r="D36" s="10">
        <f t="shared" si="0"/>
        <v>8</v>
      </c>
      <c r="E36" s="3">
        <f t="shared" si="10"/>
        <v>0.50960000000000016</v>
      </c>
      <c r="F36" s="4">
        <f t="shared" si="1"/>
        <v>4.7465882238197322E-3</v>
      </c>
      <c r="H36" s="4">
        <f t="shared" si="11"/>
        <v>4.4200000000000003E-3</v>
      </c>
      <c r="I36" s="10">
        <f t="shared" si="2"/>
        <v>8</v>
      </c>
      <c r="J36" s="3">
        <f t="shared" si="12"/>
        <v>0.47670518518518534</v>
      </c>
      <c r="K36" s="4">
        <f t="shared" si="3"/>
        <v>4.4318190078874173E-3</v>
      </c>
      <c r="M36" s="4">
        <f t="shared" si="4"/>
        <v>4.4200000000000003E-3</v>
      </c>
      <c r="N36" s="10">
        <f t="shared" si="5"/>
        <v>8</v>
      </c>
      <c r="O36" s="3">
        <f t="shared" si="6"/>
        <v>0.47670518518518534</v>
      </c>
      <c r="P36" s="4">
        <f t="shared" si="7"/>
        <v>4.4318190078874173E-3</v>
      </c>
    </row>
    <row r="37" spans="2:16">
      <c r="B37" s="1">
        <f t="shared" si="8"/>
        <v>896.00000000000023</v>
      </c>
      <c r="C37" s="4">
        <f t="shared" si="9"/>
        <v>4.725E-3</v>
      </c>
      <c r="D37" s="10">
        <f t="shared" si="0"/>
        <v>8</v>
      </c>
      <c r="E37" s="3">
        <f t="shared" si="10"/>
        <v>0.52920000000000011</v>
      </c>
      <c r="F37" s="4">
        <f t="shared" si="1"/>
        <v>4.7542442287343825E-3</v>
      </c>
      <c r="H37" s="4">
        <f t="shared" si="11"/>
        <v>4.4200000000000003E-3</v>
      </c>
      <c r="I37" s="10">
        <f t="shared" si="2"/>
        <v>8</v>
      </c>
      <c r="J37" s="3">
        <f t="shared" si="12"/>
        <v>0.49504000000000015</v>
      </c>
      <c r="K37" s="4">
        <f t="shared" si="3"/>
        <v>4.4359997741221019E-3</v>
      </c>
      <c r="M37" s="4">
        <f t="shared" si="4"/>
        <v>4.4200000000000003E-3</v>
      </c>
      <c r="N37" s="10">
        <f t="shared" si="5"/>
        <v>8</v>
      </c>
      <c r="O37" s="3">
        <f t="shared" si="6"/>
        <v>0.49504000000000015</v>
      </c>
      <c r="P37" s="4">
        <f t="shared" si="7"/>
        <v>4.4359997741221019E-3</v>
      </c>
    </row>
    <row r="38" spans="2:16">
      <c r="B38" s="1">
        <f t="shared" si="8"/>
        <v>929.18518518518545</v>
      </c>
      <c r="C38" s="4">
        <f t="shared" si="9"/>
        <v>4.725E-3</v>
      </c>
      <c r="D38" s="10">
        <f t="shared" si="0"/>
        <v>8</v>
      </c>
      <c r="E38" s="3">
        <f t="shared" si="10"/>
        <v>0.54880000000000018</v>
      </c>
      <c r="F38" s="4">
        <f t="shared" si="1"/>
        <v>4.7642015234803207E-3</v>
      </c>
      <c r="H38" s="4">
        <f t="shared" si="11"/>
        <v>4.4200000000000003E-3</v>
      </c>
      <c r="I38" s="10">
        <f t="shared" si="2"/>
        <v>8</v>
      </c>
      <c r="J38" s="3">
        <f t="shared" si="12"/>
        <v>0.51337481481481495</v>
      </c>
      <c r="K38" s="4">
        <f t="shared" si="3"/>
        <v>4.441428865769502E-3</v>
      </c>
      <c r="M38" s="4">
        <f t="shared" si="4"/>
        <v>4.4200000000000003E-3</v>
      </c>
      <c r="N38" s="10">
        <f t="shared" si="5"/>
        <v>8</v>
      </c>
      <c r="O38" s="3">
        <f t="shared" si="6"/>
        <v>0.51337481481481495</v>
      </c>
      <c r="P38" s="4">
        <f t="shared" si="7"/>
        <v>4.441428865769502E-3</v>
      </c>
    </row>
    <row r="39" spans="2:16">
      <c r="B39" s="1">
        <f t="shared" si="8"/>
        <v>962.37037037037067</v>
      </c>
      <c r="C39" s="4">
        <f t="shared" si="9"/>
        <v>4.725E-3</v>
      </c>
      <c r="D39" s="10">
        <f t="shared" si="0"/>
        <v>8</v>
      </c>
      <c r="E39" s="3">
        <f t="shared" si="10"/>
        <v>0.56840000000000013</v>
      </c>
      <c r="F39" s="4">
        <f t="shared" si="1"/>
        <v>4.7770465597575676E-3</v>
      </c>
      <c r="H39" s="4">
        <f t="shared" si="11"/>
        <v>4.4200000000000003E-3</v>
      </c>
      <c r="I39" s="10">
        <f t="shared" si="2"/>
        <v>8</v>
      </c>
      <c r="J39" s="3">
        <f t="shared" si="12"/>
        <v>0.53170962962962987</v>
      </c>
      <c r="K39" s="4">
        <f t="shared" si="3"/>
        <v>4.4484185456552718E-3</v>
      </c>
      <c r="M39" s="4">
        <f t="shared" si="4"/>
        <v>4.4200000000000003E-3</v>
      </c>
      <c r="N39" s="10">
        <f t="shared" si="5"/>
        <v>8</v>
      </c>
      <c r="O39" s="3">
        <f t="shared" si="6"/>
        <v>0.53170962962962987</v>
      </c>
      <c r="P39" s="4">
        <f t="shared" si="7"/>
        <v>4.4484185456552718E-3</v>
      </c>
    </row>
    <row r="40" spans="2:16">
      <c r="B40" s="1">
        <f t="shared" si="8"/>
        <v>995.55555555555588</v>
      </c>
      <c r="C40" s="4">
        <f t="shared" si="9"/>
        <v>4.725E-3</v>
      </c>
      <c r="D40" s="10">
        <f t="shared" si="0"/>
        <v>8</v>
      </c>
      <c r="E40" s="3">
        <f t="shared" si="10"/>
        <v>0.58800000000000019</v>
      </c>
      <c r="F40" s="4">
        <f t="shared" si="1"/>
        <v>4.7934969228183959E-3</v>
      </c>
      <c r="H40" s="4">
        <f t="shared" si="11"/>
        <v>4.4200000000000003E-3</v>
      </c>
      <c r="I40" s="10">
        <f t="shared" si="2"/>
        <v>8</v>
      </c>
      <c r="J40" s="3">
        <f t="shared" si="12"/>
        <v>0.55004444444444467</v>
      </c>
      <c r="K40" s="4">
        <f t="shared" si="3"/>
        <v>4.4573472587574473E-3</v>
      </c>
      <c r="M40" s="4">
        <f t="shared" si="4"/>
        <v>4.4200000000000003E-3</v>
      </c>
      <c r="N40" s="10">
        <f t="shared" si="5"/>
        <v>8</v>
      </c>
      <c r="O40" s="3">
        <f t="shared" si="6"/>
        <v>0.55004444444444467</v>
      </c>
      <c r="P40" s="4">
        <f t="shared" si="7"/>
        <v>4.4573472587574473E-3</v>
      </c>
    </row>
    <row r="41" spans="2:16">
      <c r="B41" s="1">
        <f t="shared" si="8"/>
        <v>1028.7407407407411</v>
      </c>
      <c r="C41" s="4">
        <f t="shared" si="9"/>
        <v>4.725E-3</v>
      </c>
      <c r="D41" s="10">
        <f t="shared" si="0"/>
        <v>8</v>
      </c>
      <c r="E41" s="3">
        <f t="shared" si="10"/>
        <v>0.60760000000000025</v>
      </c>
      <c r="F41" s="4">
        <f t="shared" si="1"/>
        <v>4.8144307904669668E-3</v>
      </c>
      <c r="H41" s="4">
        <f t="shared" si="11"/>
        <v>4.4200000000000003E-3</v>
      </c>
      <c r="I41" s="10">
        <f t="shared" si="2"/>
        <v>8</v>
      </c>
      <c r="J41" s="3">
        <f t="shared" si="12"/>
        <v>0.56837925925925947</v>
      </c>
      <c r="K41" s="4">
        <f t="shared" si="3"/>
        <v>4.468672573312355E-3</v>
      </c>
      <c r="M41" s="4">
        <f t="shared" si="4"/>
        <v>4.4200000000000003E-3</v>
      </c>
      <c r="N41" s="10">
        <f t="shared" si="5"/>
        <v>8</v>
      </c>
      <c r="O41" s="3">
        <f t="shared" si="6"/>
        <v>0.56837925925925947</v>
      </c>
      <c r="P41" s="4">
        <f t="shared" si="7"/>
        <v>4.468672573312355E-3</v>
      </c>
    </row>
    <row r="42" spans="2:16">
      <c r="B42" s="1">
        <f t="shared" si="8"/>
        <v>1061.9259259259263</v>
      </c>
      <c r="C42" s="4">
        <f t="shared" si="9"/>
        <v>4.725E-3</v>
      </c>
      <c r="D42" s="10">
        <f t="shared" si="0"/>
        <v>8</v>
      </c>
      <c r="E42" s="3">
        <f t="shared" si="10"/>
        <v>0.6272000000000002</v>
      </c>
      <c r="F42" s="4">
        <f t="shared" si="1"/>
        <v>4.8409249034772851E-3</v>
      </c>
      <c r="H42" s="4">
        <f t="shared" si="11"/>
        <v>4.4200000000000003E-3</v>
      </c>
      <c r="I42" s="10">
        <f t="shared" si="2"/>
        <v>8</v>
      </c>
      <c r="J42" s="3">
        <f t="shared" si="12"/>
        <v>0.58671407407407439</v>
      </c>
      <c r="K42" s="4">
        <f t="shared" si="3"/>
        <v>4.4829470907053167E-3</v>
      </c>
      <c r="M42" s="4">
        <f t="shared" si="4"/>
        <v>4.4200000000000003E-3</v>
      </c>
      <c r="N42" s="10">
        <f t="shared" si="5"/>
        <v>8</v>
      </c>
      <c r="O42" s="3">
        <f t="shared" si="6"/>
        <v>0.58671407407407439</v>
      </c>
      <c r="P42" s="4">
        <f t="shared" si="7"/>
        <v>4.4829470907053167E-3</v>
      </c>
    </row>
    <row r="43" spans="2:16">
      <c r="B43" s="1">
        <f t="shared" si="8"/>
        <v>1095.1111111111115</v>
      </c>
      <c r="C43" s="4">
        <f t="shared" si="9"/>
        <v>4.725E-3</v>
      </c>
      <c r="D43" s="10">
        <f t="shared" si="0"/>
        <v>8</v>
      </c>
      <c r="E43" s="3">
        <f t="shared" si="10"/>
        <v>0.64680000000000026</v>
      </c>
      <c r="F43" s="4">
        <f t="shared" si="1"/>
        <v>4.8743044463396435E-3</v>
      </c>
      <c r="H43" s="4">
        <f t="shared" si="11"/>
        <v>4.4200000000000003E-3</v>
      </c>
      <c r="I43" s="10">
        <f t="shared" si="2"/>
        <v>8</v>
      </c>
      <c r="J43" s="3">
        <f t="shared" si="12"/>
        <v>0.60504888888888919</v>
      </c>
      <c r="K43" s="4">
        <f t="shared" si="3"/>
        <v>4.5008382963035304E-3</v>
      </c>
      <c r="M43" s="4">
        <f t="shared" si="4"/>
        <v>4.4200000000000003E-3</v>
      </c>
      <c r="N43" s="10">
        <f t="shared" si="5"/>
        <v>8</v>
      </c>
      <c r="O43" s="3">
        <f t="shared" si="6"/>
        <v>0.60504888888888919</v>
      </c>
      <c r="P43" s="4">
        <f t="shared" si="7"/>
        <v>4.5008382963035304E-3</v>
      </c>
    </row>
    <row r="44" spans="2:16">
      <c r="B44" s="1">
        <f t="shared" si="8"/>
        <v>1128.2962962962968</v>
      </c>
      <c r="C44" s="4">
        <f t="shared" si="9"/>
        <v>4.725E-3</v>
      </c>
      <c r="D44" s="10">
        <f t="shared" si="0"/>
        <v>8</v>
      </c>
      <c r="E44" s="3">
        <f t="shared" si="10"/>
        <v>0.66640000000000033</v>
      </c>
      <c r="F44" s="4">
        <f t="shared" si="1"/>
        <v>4.9162098770282542E-3</v>
      </c>
      <c r="H44" s="4">
        <f t="shared" si="11"/>
        <v>4.4200000000000003E-3</v>
      </c>
      <c r="I44" s="10">
        <f t="shared" si="2"/>
        <v>8</v>
      </c>
      <c r="J44" s="3">
        <f t="shared" si="12"/>
        <v>0.623383703703704</v>
      </c>
      <c r="K44" s="4">
        <f t="shared" si="3"/>
        <v>4.5231537230038818E-3</v>
      </c>
      <c r="M44" s="4">
        <f t="shared" si="4"/>
        <v>4.4200000000000003E-3</v>
      </c>
      <c r="N44" s="10">
        <f t="shared" si="5"/>
        <v>8</v>
      </c>
      <c r="O44" s="3">
        <f t="shared" si="6"/>
        <v>0.623383703703704</v>
      </c>
      <c r="P44" s="4">
        <f t="shared" si="7"/>
        <v>4.5231537230038818E-3</v>
      </c>
    </row>
    <row r="45" spans="2:16">
      <c r="B45" s="1">
        <f t="shared" si="8"/>
        <v>1161.481481481482</v>
      </c>
      <c r="C45" s="4">
        <f t="shared" si="9"/>
        <v>4.725E-3</v>
      </c>
      <c r="D45" s="10">
        <f t="shared" si="0"/>
        <v>8</v>
      </c>
      <c r="E45" s="3">
        <f t="shared" si="10"/>
        <v>0.68600000000000028</v>
      </c>
      <c r="F45" s="4">
        <f t="shared" si="1"/>
        <v>4.968688300265223E-3</v>
      </c>
      <c r="H45" s="4">
        <f t="shared" si="11"/>
        <v>4.4200000000000003E-3</v>
      </c>
      <c r="I45" s="10">
        <f t="shared" si="2"/>
        <v>8</v>
      </c>
      <c r="J45" s="3">
        <f t="shared" si="12"/>
        <v>0.6417185185185188</v>
      </c>
      <c r="K45" s="4">
        <f t="shared" si="3"/>
        <v>4.5508733834204E-3</v>
      </c>
      <c r="M45" s="4">
        <f t="shared" si="4"/>
        <v>4.4200000000000003E-3</v>
      </c>
      <c r="N45" s="10">
        <f t="shared" si="5"/>
        <v>8</v>
      </c>
      <c r="O45" s="3">
        <f t="shared" si="6"/>
        <v>0.6417185185185188</v>
      </c>
      <c r="P45" s="4">
        <f t="shared" si="7"/>
        <v>4.5508733834204E-3</v>
      </c>
    </row>
    <row r="46" spans="2:16">
      <c r="B46" s="1">
        <f t="shared" si="8"/>
        <v>1194.6666666666672</v>
      </c>
      <c r="C46" s="4">
        <f t="shared" si="9"/>
        <v>4.725E-3</v>
      </c>
      <c r="D46" s="10">
        <f t="shared" si="0"/>
        <v>8</v>
      </c>
      <c r="E46" s="3">
        <f t="shared" si="10"/>
        <v>0.70560000000000034</v>
      </c>
      <c r="F46" s="4">
        <f t="shared" si="1"/>
        <v>5.0343210570489476E-3</v>
      </c>
      <c r="H46" s="4">
        <f t="shared" si="11"/>
        <v>4.4200000000000003E-3</v>
      </c>
      <c r="I46" s="10">
        <f t="shared" si="2"/>
        <v>8</v>
      </c>
      <c r="J46" s="3">
        <f t="shared" si="12"/>
        <v>0.66005333333333371</v>
      </c>
      <c r="K46" s="4">
        <f t="shared" si="3"/>
        <v>4.5851922934755851E-3</v>
      </c>
      <c r="M46" s="4">
        <f t="shared" si="4"/>
        <v>4.4200000000000003E-3</v>
      </c>
      <c r="N46" s="10">
        <f t="shared" si="5"/>
        <v>8</v>
      </c>
      <c r="O46" s="3">
        <f t="shared" si="6"/>
        <v>0.66005333333333371</v>
      </c>
      <c r="P46" s="4">
        <f t="shared" si="7"/>
        <v>4.5851922934755851E-3</v>
      </c>
    </row>
    <row r="47" spans="2:16">
      <c r="B47" s="1">
        <f t="shared" si="8"/>
        <v>1227.8518518518524</v>
      </c>
      <c r="C47" s="4">
        <f t="shared" si="9"/>
        <v>4.725E-3</v>
      </c>
      <c r="D47" s="10">
        <f t="shared" si="0"/>
        <v>8</v>
      </c>
      <c r="E47" s="3">
        <f t="shared" si="10"/>
        <v>0.72520000000000029</v>
      </c>
      <c r="F47" s="4">
        <f t="shared" si="1"/>
        <v>5.1164058869148116E-3</v>
      </c>
      <c r="H47" s="4">
        <f t="shared" si="11"/>
        <v>4.4200000000000003E-3</v>
      </c>
      <c r="I47" s="10">
        <f t="shared" si="2"/>
        <v>8</v>
      </c>
      <c r="J47" s="3">
        <f t="shared" si="12"/>
        <v>0.67838814814814852</v>
      </c>
      <c r="K47" s="4">
        <f t="shared" si="3"/>
        <v>4.6275772193097239E-3</v>
      </c>
      <c r="M47" s="4">
        <f t="shared" si="4"/>
        <v>4.4200000000000003E-3</v>
      </c>
      <c r="N47" s="10">
        <f t="shared" si="5"/>
        <v>8</v>
      </c>
      <c r="O47" s="3">
        <f t="shared" si="6"/>
        <v>0.67838814814814852</v>
      </c>
      <c r="P47" s="4">
        <f t="shared" si="7"/>
        <v>4.6275772193097239E-3</v>
      </c>
    </row>
    <row r="48" spans="2:16">
      <c r="B48" s="1">
        <f t="shared" si="8"/>
        <v>1261.0370370370376</v>
      </c>
      <c r="C48" s="4">
        <f t="shared" si="9"/>
        <v>4.725E-3</v>
      </c>
      <c r="D48" s="10">
        <f t="shared" si="0"/>
        <v>8</v>
      </c>
      <c r="E48" s="3">
        <f t="shared" si="10"/>
        <v>0.74480000000000035</v>
      </c>
      <c r="F48" s="4">
        <f t="shared" si="1"/>
        <v>5.2192233072066579E-3</v>
      </c>
      <c r="H48" s="4">
        <f t="shared" si="11"/>
        <v>4.4200000000000003E-3</v>
      </c>
      <c r="I48" s="10">
        <f t="shared" si="2"/>
        <v>8</v>
      </c>
      <c r="J48" s="3">
        <f t="shared" si="12"/>
        <v>0.69672296296296332</v>
      </c>
      <c r="K48" s="4">
        <f t="shared" si="3"/>
        <v>4.6798437967075571E-3</v>
      </c>
      <c r="M48" s="4">
        <f t="shared" si="4"/>
        <v>4.4200000000000003E-3</v>
      </c>
      <c r="N48" s="10">
        <f t="shared" si="5"/>
        <v>8</v>
      </c>
      <c r="O48" s="3">
        <f t="shared" si="6"/>
        <v>0.69672296296296332</v>
      </c>
      <c r="P48" s="4">
        <f t="shared" si="7"/>
        <v>4.6798437967075571E-3</v>
      </c>
    </row>
    <row r="49" spans="2:16">
      <c r="B49" s="1">
        <f t="shared" si="8"/>
        <v>1294.2222222222229</v>
      </c>
      <c r="C49" s="4">
        <f t="shared" si="9"/>
        <v>4.725E-3</v>
      </c>
      <c r="D49" s="10">
        <f t="shared" si="0"/>
        <v>8</v>
      </c>
      <c r="E49" s="3">
        <f t="shared" si="10"/>
        <v>0.76440000000000041</v>
      </c>
      <c r="F49" s="4">
        <f t="shared" si="1"/>
        <v>5.3484365746293873E-3</v>
      </c>
      <c r="H49" s="4">
        <f t="shared" si="11"/>
        <v>4.4200000000000003E-3</v>
      </c>
      <c r="I49" s="10">
        <f t="shared" si="2"/>
        <v>8</v>
      </c>
      <c r="J49" s="3">
        <f t="shared" si="12"/>
        <v>0.71505777777777813</v>
      </c>
      <c r="K49" s="4">
        <f t="shared" si="3"/>
        <v>4.7442633518452321E-3</v>
      </c>
      <c r="M49" s="4">
        <f t="shared" si="4"/>
        <v>4.4200000000000003E-3</v>
      </c>
      <c r="N49" s="10">
        <f t="shared" si="5"/>
        <v>8</v>
      </c>
      <c r="O49" s="3">
        <f t="shared" si="6"/>
        <v>0.71505777777777813</v>
      </c>
      <c r="P49" s="4">
        <f t="shared" si="7"/>
        <v>4.7442633518452321E-3</v>
      </c>
    </row>
    <row r="50" spans="2:16">
      <c r="B50" s="1">
        <f t="shared" si="8"/>
        <v>1327.4074074074081</v>
      </c>
      <c r="C50" s="4">
        <f t="shared" si="9"/>
        <v>4.725E-3</v>
      </c>
      <c r="D50" s="10">
        <f t="shared" si="0"/>
        <v>8</v>
      </c>
      <c r="E50" s="3">
        <f t="shared" si="10"/>
        <v>0.78400000000000036</v>
      </c>
      <c r="F50" s="4">
        <f t="shared" si="1"/>
        <v>5.5117104012112122E-3</v>
      </c>
      <c r="H50" s="4">
        <f t="shared" si="11"/>
        <v>4.4200000000000003E-3</v>
      </c>
      <c r="I50" s="10">
        <f t="shared" si="2"/>
        <v>8</v>
      </c>
      <c r="J50" s="3">
        <f t="shared" si="12"/>
        <v>0.73339259259259304</v>
      </c>
      <c r="K50" s="4">
        <f t="shared" si="3"/>
        <v>4.8237138922202754E-3</v>
      </c>
      <c r="M50" s="4">
        <f t="shared" si="4"/>
        <v>4.4200000000000003E-3</v>
      </c>
      <c r="N50" s="10">
        <f t="shared" si="5"/>
        <v>8</v>
      </c>
      <c r="O50" s="3">
        <f t="shared" si="6"/>
        <v>0.73339259259259304</v>
      </c>
      <c r="P50" s="4">
        <f t="shared" si="7"/>
        <v>4.8237138922202754E-3</v>
      </c>
    </row>
    <row r="51" spans="2:16">
      <c r="B51" s="1">
        <f t="shared" si="8"/>
        <v>1360.5925925925933</v>
      </c>
      <c r="C51" s="4">
        <f t="shared" si="9"/>
        <v>4.725E-3</v>
      </c>
      <c r="D51" s="10">
        <f t="shared" si="0"/>
        <v>8</v>
      </c>
      <c r="E51" s="3">
        <f t="shared" si="10"/>
        <v>0.80360000000000043</v>
      </c>
      <c r="F51" s="4">
        <f t="shared" si="1"/>
        <v>5.7197015448131848E-3</v>
      </c>
      <c r="H51" s="4">
        <f t="shared" si="11"/>
        <v>4.4200000000000003E-3</v>
      </c>
      <c r="I51" s="10">
        <f t="shared" si="2"/>
        <v>8</v>
      </c>
      <c r="J51" s="3">
        <f t="shared" si="12"/>
        <v>0.75172740740740784</v>
      </c>
      <c r="K51" s="4">
        <f t="shared" si="3"/>
        <v>4.9218982841830062E-3</v>
      </c>
      <c r="M51" s="4">
        <f t="shared" si="4"/>
        <v>4.4200000000000003E-3</v>
      </c>
      <c r="N51" s="10">
        <f t="shared" si="5"/>
        <v>8</v>
      </c>
      <c r="O51" s="3">
        <f t="shared" si="6"/>
        <v>0.75172740740740784</v>
      </c>
      <c r="P51" s="4">
        <f t="shared" si="7"/>
        <v>4.9218982841830062E-3</v>
      </c>
    </row>
    <row r="52" spans="2:16">
      <c r="B52" s="1">
        <f t="shared" si="8"/>
        <v>1393.7777777777785</v>
      </c>
      <c r="C52" s="4">
        <f t="shared" si="9"/>
        <v>4.725E-3</v>
      </c>
      <c r="D52" s="10">
        <f t="shared" si="0"/>
        <v>8</v>
      </c>
      <c r="E52" s="3">
        <f t="shared" si="10"/>
        <v>0.82320000000000049</v>
      </c>
      <c r="F52" s="4">
        <f t="shared" si="1"/>
        <v>5.9877101192498932E-3</v>
      </c>
      <c r="H52" s="4">
        <f t="shared" si="11"/>
        <v>4.4200000000000003E-3</v>
      </c>
      <c r="I52" s="10">
        <f t="shared" si="2"/>
        <v>8</v>
      </c>
      <c r="J52" s="3">
        <f t="shared" si="12"/>
        <v>0.77006222222222265</v>
      </c>
      <c r="K52" s="4">
        <f t="shared" si="3"/>
        <v>5.0436673054806303E-3</v>
      </c>
      <c r="M52" s="4">
        <f t="shared" si="4"/>
        <v>4.4200000000000003E-3</v>
      </c>
      <c r="N52" s="10">
        <f t="shared" si="5"/>
        <v>8</v>
      </c>
      <c r="O52" s="3">
        <f t="shared" si="6"/>
        <v>0.77006222222222265</v>
      </c>
      <c r="P52" s="4">
        <f t="shared" si="7"/>
        <v>5.0436673054806303E-3</v>
      </c>
    </row>
    <row r="53" spans="2:16">
      <c r="B53" s="1">
        <f t="shared" si="8"/>
        <v>1426.9629629629637</v>
      </c>
      <c r="C53" s="4">
        <f t="shared" si="9"/>
        <v>4.725E-3</v>
      </c>
      <c r="D53" s="10">
        <f t="shared" si="0"/>
        <v>8</v>
      </c>
      <c r="E53" s="3">
        <f t="shared" si="10"/>
        <v>0.84280000000000044</v>
      </c>
      <c r="F53" s="4">
        <f t="shared" si="1"/>
        <v>6.3385684826703639E-3</v>
      </c>
      <c r="H53" s="4">
        <f t="shared" si="11"/>
        <v>4.4200000000000003E-3</v>
      </c>
      <c r="I53" s="10">
        <f t="shared" si="2"/>
        <v>8</v>
      </c>
      <c r="J53" s="3">
        <f t="shared" si="12"/>
        <v>0.78839703703703756</v>
      </c>
      <c r="K53" s="4">
        <f t="shared" si="3"/>
        <v>5.1955113649308675E-3</v>
      </c>
      <c r="M53" s="4">
        <f t="shared" si="4"/>
        <v>4.4200000000000003E-3</v>
      </c>
      <c r="N53" s="10">
        <f t="shared" si="5"/>
        <v>8</v>
      </c>
      <c r="O53" s="3">
        <f t="shared" si="6"/>
        <v>0.78839703703703756</v>
      </c>
      <c r="P53" s="4">
        <f t="shared" si="7"/>
        <v>5.1955113649308675E-3</v>
      </c>
    </row>
    <row r="54" spans="2:16">
      <c r="B54" s="1">
        <f t="shared" si="8"/>
        <v>1460.1481481481489</v>
      </c>
      <c r="C54" s="4">
        <f t="shared" si="9"/>
        <v>4.725E-3</v>
      </c>
      <c r="D54" s="10">
        <f t="shared" si="0"/>
        <v>8</v>
      </c>
      <c r="E54" s="3">
        <f t="shared" si="10"/>
        <v>0.8624000000000005</v>
      </c>
      <c r="F54" s="4">
        <f t="shared" si="1"/>
        <v>6.8080017958879789E-3</v>
      </c>
      <c r="H54" s="4">
        <f t="shared" si="11"/>
        <v>4.4200000000000003E-3</v>
      </c>
      <c r="I54" s="10">
        <f t="shared" si="2"/>
        <v>8</v>
      </c>
      <c r="J54" s="3">
        <f t="shared" si="12"/>
        <v>0.80673185185185237</v>
      </c>
      <c r="K54" s="4">
        <f t="shared" si="3"/>
        <v>5.3863330631713363E-3</v>
      </c>
      <c r="M54" s="4">
        <f t="shared" si="4"/>
        <v>4.4200000000000003E-3</v>
      </c>
      <c r="N54" s="10">
        <f t="shared" si="5"/>
        <v>8</v>
      </c>
      <c r="O54" s="3">
        <f t="shared" si="6"/>
        <v>0.80673185185185237</v>
      </c>
      <c r="P54" s="4">
        <f t="shared" si="7"/>
        <v>5.3863330631713363E-3</v>
      </c>
    </row>
    <row r="55" spans="2:16">
      <c r="B55" s="1">
        <f t="shared" si="8"/>
        <v>1493.3333333333342</v>
      </c>
      <c r="C55" s="4">
        <f t="shared" si="9"/>
        <v>4.725E-3</v>
      </c>
      <c r="D55" s="10">
        <f t="shared" si="0"/>
        <v>8</v>
      </c>
      <c r="E55" s="3">
        <f t="shared" si="10"/>
        <v>0.88200000000000045</v>
      </c>
      <c r="F55" s="4">
        <f t="shared" si="1"/>
        <v>7.4553340840966846E-3</v>
      </c>
      <c r="H55" s="4">
        <f t="shared" si="11"/>
        <v>4.4200000000000003E-3</v>
      </c>
      <c r="I55" s="10">
        <f t="shared" si="2"/>
        <v>8</v>
      </c>
      <c r="J55" s="3">
        <f t="shared" si="12"/>
        <v>0.82506666666666717</v>
      </c>
      <c r="K55" s="4">
        <f t="shared" si="3"/>
        <v>5.6287067804865996E-3</v>
      </c>
      <c r="M55" s="4">
        <f t="shared" si="4"/>
        <v>4.4200000000000003E-3</v>
      </c>
      <c r="N55" s="10">
        <f t="shared" si="5"/>
        <v>8</v>
      </c>
      <c r="O55" s="3">
        <f t="shared" si="6"/>
        <v>0.82506666666666717</v>
      </c>
      <c r="P55" s="4">
        <f t="shared" si="7"/>
        <v>5.6287067804865996E-3</v>
      </c>
    </row>
    <row r="56" spans="2:16">
      <c r="B56" s="1">
        <f t="shared" si="8"/>
        <v>1526.5185185185194</v>
      </c>
      <c r="C56" s="4">
        <f t="shared" si="9"/>
        <v>4.725E-3</v>
      </c>
      <c r="D56" s="10">
        <f t="shared" si="0"/>
        <v>8</v>
      </c>
      <c r="E56" s="3">
        <f t="shared" si="10"/>
        <v>0.90160000000000051</v>
      </c>
      <c r="F56" s="4">
        <f t="shared" si="1"/>
        <v>8.3869929258830415E-3</v>
      </c>
      <c r="H56" s="4">
        <f t="shared" si="11"/>
        <v>4.4200000000000003E-3</v>
      </c>
      <c r="I56" s="10">
        <f t="shared" si="2"/>
        <v>8</v>
      </c>
      <c r="J56" s="3">
        <f t="shared" si="12"/>
        <v>0.84340148148148197</v>
      </c>
      <c r="K56" s="4">
        <f t="shared" si="3"/>
        <v>5.94102454779377E-3</v>
      </c>
      <c r="M56" s="4">
        <f t="shared" si="4"/>
        <v>4.4200000000000003E-3</v>
      </c>
      <c r="N56" s="10">
        <f t="shared" si="5"/>
        <v>8</v>
      </c>
      <c r="O56" s="3">
        <f t="shared" si="6"/>
        <v>0.84340148148148197</v>
      </c>
      <c r="P56" s="4">
        <f t="shared" si="7"/>
        <v>5.94102454779377E-3</v>
      </c>
    </row>
    <row r="57" spans="2:16">
      <c r="B57" s="1">
        <f t="shared" si="8"/>
        <v>1559.7037037037046</v>
      </c>
      <c r="C57" s="4">
        <f t="shared" si="9"/>
        <v>4.725E-3</v>
      </c>
      <c r="D57" s="10">
        <f t="shared" si="0"/>
        <v>8</v>
      </c>
      <c r="E57" s="3">
        <f t="shared" si="10"/>
        <v>0.92120000000000057</v>
      </c>
      <c r="F57" s="4">
        <f t="shared" si="1"/>
        <v>9.8150963113672433E-3</v>
      </c>
      <c r="H57" s="4">
        <f t="shared" si="11"/>
        <v>4.4200000000000003E-3</v>
      </c>
      <c r="I57" s="10">
        <f t="shared" si="2"/>
        <v>8</v>
      </c>
      <c r="J57" s="3">
        <f t="shared" si="12"/>
        <v>0.86173629629629689</v>
      </c>
      <c r="K57" s="4">
        <f t="shared" si="3"/>
        <v>6.3513509473144981E-3</v>
      </c>
      <c r="M57" s="4">
        <f t="shared" si="4"/>
        <v>4.4200000000000003E-3</v>
      </c>
      <c r="N57" s="10">
        <f t="shared" si="5"/>
        <v>8</v>
      </c>
      <c r="O57" s="3">
        <f t="shared" si="6"/>
        <v>0.86173629629629689</v>
      </c>
      <c r="P57" s="4">
        <f t="shared" si="7"/>
        <v>6.3513509473144981E-3</v>
      </c>
    </row>
    <row r="58" spans="2:16">
      <c r="B58" s="1">
        <f t="shared" si="8"/>
        <v>1592.8888888888898</v>
      </c>
      <c r="C58" s="4">
        <f t="shared" si="9"/>
        <v>4.725E-3</v>
      </c>
      <c r="D58" s="10">
        <f t="shared" si="0"/>
        <v>8</v>
      </c>
      <c r="E58" s="3">
        <f t="shared" si="10"/>
        <v>0.94080000000000052</v>
      </c>
      <c r="F58" s="4">
        <f t="shared" si="1"/>
        <v>1.2232426310687248E-2</v>
      </c>
      <c r="H58" s="4">
        <f t="shared" si="11"/>
        <v>4.4200000000000003E-3</v>
      </c>
      <c r="I58" s="10">
        <f t="shared" si="2"/>
        <v>8</v>
      </c>
      <c r="J58" s="3">
        <f t="shared" si="12"/>
        <v>0.88007111111111169</v>
      </c>
      <c r="K58" s="4">
        <f t="shared" si="3"/>
        <v>6.9048159730478618E-3</v>
      </c>
      <c r="M58" s="4">
        <f t="shared" si="4"/>
        <v>4.4200000000000003E-3</v>
      </c>
      <c r="N58" s="10">
        <f t="shared" si="5"/>
        <v>8</v>
      </c>
      <c r="O58" s="3">
        <f t="shared" si="6"/>
        <v>0.88007111111111169</v>
      </c>
      <c r="P58" s="4">
        <f t="shared" si="7"/>
        <v>6.9048159730478618E-3</v>
      </c>
    </row>
    <row r="59" spans="2:16">
      <c r="B59" s="1">
        <f t="shared" si="8"/>
        <v>1626.074074074075</v>
      </c>
      <c r="C59" s="4">
        <f t="shared" si="9"/>
        <v>4.725E-3</v>
      </c>
      <c r="D59" s="10">
        <f t="shared" si="0"/>
        <v>8</v>
      </c>
      <c r="E59" s="3">
        <f t="shared" si="10"/>
        <v>0.96040000000000059</v>
      </c>
      <c r="F59" s="4">
        <f t="shared" si="1"/>
        <v>1.7107027538425464E-2</v>
      </c>
      <c r="H59" s="4">
        <f t="shared" si="11"/>
        <v>4.4200000000000003E-3</v>
      </c>
      <c r="I59" s="10">
        <f t="shared" si="2"/>
        <v>8</v>
      </c>
      <c r="J59" s="3">
        <f t="shared" si="12"/>
        <v>0.8984059259259265</v>
      </c>
      <c r="K59" s="4">
        <f t="shared" si="3"/>
        <v>7.6790152565624397E-3</v>
      </c>
      <c r="M59" s="4">
        <f t="shared" si="4"/>
        <v>4.4200000000000003E-3</v>
      </c>
      <c r="N59" s="10">
        <f t="shared" si="5"/>
        <v>8</v>
      </c>
      <c r="O59" s="3">
        <f t="shared" si="6"/>
        <v>0.8984059259259265</v>
      </c>
      <c r="P59" s="4">
        <f t="shared" si="7"/>
        <v>7.6790152565624397E-3</v>
      </c>
    </row>
  </sheetData>
  <mergeCells count="3">
    <mergeCell ref="C8:F8"/>
    <mergeCell ref="H8:K8"/>
    <mergeCell ref="M8:P8"/>
  </mergeCells>
  <phoneticPr fontId="4"/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Welcome</vt:lpstr>
      <vt:lpstr>Hello</vt:lpstr>
      <vt:lpstr>Main</vt:lpstr>
    </vt:vector>
  </TitlesOfParts>
  <Company>OraPub,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Shallahamer</dc:creator>
  <cp:lastModifiedBy>Craig Shallahamer</cp:lastModifiedBy>
  <dcterms:created xsi:type="dcterms:W3CDTF">2009-09-02T17:16:27Z</dcterms:created>
  <dcterms:modified xsi:type="dcterms:W3CDTF">2013-08-22T01:31:59Z</dcterms:modified>
</cp:coreProperties>
</file>